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 activeTab="2"/>
  </bookViews>
  <sheets>
    <sheet name="Shigwedzi sub-catchment" sheetId="13" r:id="rId1"/>
    <sheet name="MU75, 76, 77" sheetId="12" r:id="rId2"/>
    <sheet name="MU78" sheetId="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2" l="1"/>
  <c r="W11" i="9"/>
  <c r="W15" i="9" l="1"/>
  <c r="W14" i="9"/>
  <c r="W12" i="9"/>
  <c r="W15" i="12"/>
  <c r="W14" i="12"/>
  <c r="W12" i="12"/>
  <c r="X14" i="12" l="1"/>
  <c r="X14" i="9"/>
  <c r="W3" i="9" l="1"/>
  <c r="W17" i="12"/>
  <c r="W16" i="12"/>
  <c r="W10" i="12"/>
  <c r="W9" i="12"/>
  <c r="W8" i="12"/>
  <c r="W7" i="12"/>
  <c r="W6" i="12"/>
  <c r="W5" i="12"/>
  <c r="W4" i="12"/>
  <c r="W3" i="12"/>
  <c r="W17" i="9"/>
  <c r="W16" i="9"/>
  <c r="W10" i="9"/>
  <c r="W9" i="9"/>
  <c r="W8" i="9"/>
  <c r="W7" i="9"/>
  <c r="W6" i="9"/>
  <c r="W5" i="9"/>
  <c r="W4" i="9"/>
</calcChain>
</file>

<file path=xl/comments1.xml><?xml version="1.0" encoding="utf-8"?>
<comments xmlns="http://schemas.openxmlformats.org/spreadsheetml/2006/main">
  <authors>
    <author>Boyd, Lee</author>
  </authors>
  <commentList>
    <comment ref="U11" authorId="0">
      <text>
        <r>
          <rPr>
            <sz val="9"/>
            <color indexed="81"/>
            <rFont val="Tahoma"/>
            <family val="2"/>
          </rPr>
          <t>as NH4-N</t>
        </r>
      </text>
    </comment>
    <comment ref="W11" authorId="0">
      <text>
        <r>
          <rPr>
            <sz val="9"/>
            <color indexed="81"/>
            <rFont val="Tahoma"/>
            <family val="2"/>
          </rPr>
          <t>WMS data is for NH4 not NH3, therefore an acceptable limit of 0,15 as proposed in the DWA, 2011 status assessmert report is used as compliance value</t>
        </r>
      </text>
    </comment>
  </commentList>
</comments>
</file>

<file path=xl/comments2.xml><?xml version="1.0" encoding="utf-8"?>
<comments xmlns="http://schemas.openxmlformats.org/spreadsheetml/2006/main">
  <authors>
    <author>Boyd, Lee</author>
  </authors>
  <commentList>
    <comment ref="U11" authorId="0">
      <text>
        <r>
          <rPr>
            <sz val="9"/>
            <color indexed="81"/>
            <rFont val="Tahoma"/>
            <family val="2"/>
          </rPr>
          <t>as NH4-N</t>
        </r>
      </text>
    </comment>
    <comment ref="W11" authorId="0">
      <text>
        <r>
          <rPr>
            <sz val="9"/>
            <color indexed="81"/>
            <rFont val="Tahoma"/>
            <family val="2"/>
          </rPr>
          <t>WMS data is for NH4 not NH3, therefore an acceptable limit of 0,15 as proposed in the DWA, 2011 status assessmert report is used as compliance value</t>
        </r>
      </text>
    </comment>
  </commentList>
</comments>
</file>

<file path=xl/sharedStrings.xml><?xml version="1.0" encoding="utf-8"?>
<sst xmlns="http://schemas.openxmlformats.org/spreadsheetml/2006/main" count="304" uniqueCount="101">
  <si>
    <t>Aquatic</t>
  </si>
  <si>
    <t>Domestic</t>
  </si>
  <si>
    <t>Industry</t>
  </si>
  <si>
    <t>Irrigation</t>
  </si>
  <si>
    <t>Livestock Watering</t>
  </si>
  <si>
    <t>Recreational Use</t>
  </si>
  <si>
    <t>Variable</t>
  </si>
  <si>
    <t>Units</t>
  </si>
  <si>
    <t>TWQR</t>
  </si>
  <si>
    <t>CEV</t>
  </si>
  <si>
    <t>AEV</t>
  </si>
  <si>
    <r>
      <t>A</t>
    </r>
    <r>
      <rPr>
        <b/>
        <vertAlign val="superscript"/>
        <sz val="8"/>
        <rFont val="Arial"/>
        <family val="2"/>
      </rPr>
      <t>#</t>
    </r>
  </si>
  <si>
    <r>
      <t>T</t>
    </r>
    <r>
      <rPr>
        <b/>
        <vertAlign val="superscript"/>
        <sz val="8"/>
        <rFont val="Arial"/>
        <family val="2"/>
      </rPr>
      <t>#</t>
    </r>
  </si>
  <si>
    <r>
      <t>U</t>
    </r>
    <r>
      <rPr>
        <b/>
        <vertAlign val="superscript"/>
        <sz val="8"/>
        <rFont val="Arial"/>
        <family val="2"/>
      </rPr>
      <t>#</t>
    </r>
  </si>
  <si>
    <t>Calcium (dissolved)</t>
  </si>
  <si>
    <t>mg/L</t>
  </si>
  <si>
    <t>&gt; 80</t>
  </si>
  <si>
    <t>≤ 1000</t>
  </si>
  <si>
    <t>Chloride (dissolved)</t>
  </si>
  <si>
    <t>&gt; 600</t>
  </si>
  <si>
    <t>≤ 100</t>
  </si>
  <si>
    <t>Total Dissolved Solids</t>
  </si>
  <si>
    <t>0 - 1000</t>
  </si>
  <si>
    <t>Electrical Conductivity</t>
  </si>
  <si>
    <t>mS/m</t>
  </si>
  <si>
    <t>Fluoride (dissolved)</t>
  </si>
  <si>
    <t>≤ 0.75</t>
  </si>
  <si>
    <t>&gt; 1.5</t>
  </si>
  <si>
    <t>≤ 2</t>
  </si>
  <si>
    <t>Potassium (dissolved)</t>
  </si>
  <si>
    <t>&lt; 50</t>
  </si>
  <si>
    <t>&gt; 100</t>
  </si>
  <si>
    <t>Magnesium (dissolved)</t>
  </si>
  <si>
    <t>&gt; 70</t>
  </si>
  <si>
    <t>Sodium (dissolved)</t>
  </si>
  <si>
    <t>&gt; 400</t>
  </si>
  <si>
    <t>≤ 70</t>
  </si>
  <si>
    <t>0 - 2000</t>
  </si>
  <si>
    <t>Ammonia (unionised)</t>
  </si>
  <si>
    <t>≤ 0.007</t>
  </si>
  <si>
    <t>&gt; 10</t>
  </si>
  <si>
    <t>Nitrate</t>
  </si>
  <si>
    <t>&gt; 20</t>
  </si>
  <si>
    <t>0 - 100</t>
  </si>
  <si>
    <t>Total Phosphorus</t>
  </si>
  <si>
    <t>pH</t>
  </si>
  <si>
    <t>variation of 0.5 or by 5% from background values allowed</t>
  </si>
  <si>
    <t>6-9</t>
  </si>
  <si>
    <t>7-8</t>
  </si>
  <si>
    <t>6.5-8</t>
  </si>
  <si>
    <t>5-10</t>
  </si>
  <si>
    <t>6.5-8.4</t>
  </si>
  <si>
    <t>6.5-8.5</t>
  </si>
  <si>
    <t>Ortho-phosphate</t>
  </si>
  <si>
    <t>&lt; 0.005</t>
  </si>
  <si>
    <t>&gt; 0.025</t>
  </si>
  <si>
    <t>Sulphate (dissolved)</t>
  </si>
  <si>
    <t xml:space="preserve">Total Alkalinity </t>
  </si>
  <si>
    <t>Dissolved Organic Carbon</t>
  </si>
  <si>
    <t>Dissolved Oxygen</t>
  </si>
  <si>
    <t>SAR</t>
  </si>
  <si>
    <r>
      <t>meq</t>
    </r>
    <r>
      <rPr>
        <b/>
        <vertAlign val="superscript"/>
        <sz val="8"/>
        <color theme="1"/>
        <rFont val="Arial"/>
        <family val="2"/>
      </rPr>
      <t>0.5</t>
    </r>
  </si>
  <si>
    <t>Suspended Solids</t>
  </si>
  <si>
    <t>quality affected</t>
  </si>
  <si>
    <t>Chlorophyll a</t>
  </si>
  <si>
    <t>mg/l chl a</t>
  </si>
  <si>
    <t>0 - 15</t>
  </si>
  <si>
    <t>Escherichia coli</t>
  </si>
  <si>
    <t># per 100mL</t>
  </si>
  <si>
    <t>0 - 130</t>
  </si>
  <si>
    <t>Faecal coliforms</t>
  </si>
  <si>
    <t>≤ 1</t>
  </si>
  <si>
    <t>0 - 200</t>
  </si>
  <si>
    <t>Aluminium</t>
  </si>
  <si>
    <r>
      <t>≤</t>
    </r>
    <r>
      <rPr>
        <sz val="8"/>
        <rFont val="Arial"/>
        <family val="2"/>
      </rPr>
      <t xml:space="preserve"> 0.01</t>
    </r>
    <r>
      <rPr>
        <vertAlign val="superscript"/>
        <sz val="8"/>
        <rFont val="Arial"/>
        <family val="2"/>
      </rPr>
      <t>*</t>
    </r>
  </si>
  <si>
    <r>
      <t>0.02</t>
    </r>
    <r>
      <rPr>
        <vertAlign val="superscript"/>
        <sz val="8"/>
        <rFont val="Arial"/>
        <family val="2"/>
      </rPr>
      <t>*</t>
    </r>
  </si>
  <si>
    <r>
      <t>0.15</t>
    </r>
    <r>
      <rPr>
        <vertAlign val="superscript"/>
        <sz val="8"/>
        <rFont val="Arial"/>
        <family val="2"/>
      </rPr>
      <t>*</t>
    </r>
  </si>
  <si>
    <t>&gt; 0.5</t>
  </si>
  <si>
    <t>Boron</t>
  </si>
  <si>
    <t>≤ 0.5</t>
  </si>
  <si>
    <t>Chromium (VI)</t>
  </si>
  <si>
    <t>≤ 0.1</t>
  </si>
  <si>
    <t>0-1</t>
  </si>
  <si>
    <t>Iron</t>
  </si>
  <si>
    <t>variation of 10% from background conc. Allowed</t>
  </si>
  <si>
    <t>&gt; 1.0</t>
  </si>
  <si>
    <t>≤ 5</t>
  </si>
  <si>
    <t>0 -10</t>
  </si>
  <si>
    <t>Manganese</t>
  </si>
  <si>
    <t>≤ 0.02</t>
  </si>
  <si>
    <t>Proposed WQPL</t>
  </si>
  <si>
    <t>6.5 - 8.4</t>
  </si>
  <si>
    <t>Recreational</t>
  </si>
  <si>
    <t>domestic (acceptable based on SANS 241: 2015)</t>
  </si>
  <si>
    <t>Domestic; irrigation</t>
  </si>
  <si>
    <t>Irrigation; drinking</t>
  </si>
  <si>
    <t>Compliance against accetable limit for domestic; irrigation or aquatic guideline</t>
  </si>
  <si>
    <t>MU78</t>
  </si>
  <si>
    <t>MU75</t>
  </si>
  <si>
    <r>
      <t>≤ 0.01</t>
    </r>
    <r>
      <rPr>
        <vertAlign val="superscript"/>
        <sz val="8"/>
        <rFont val="Arial"/>
        <family val="2"/>
      </rPr>
      <t>*</t>
    </r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</si>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</sst>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0070C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vertAlign val="superscript"/>
      <sz val="8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8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 applyAlignment="1">
      <alignment horizontal="left" indent="1"/>
    </xf>
    <xf numFmtId="0" fontId="0" fillId="0" borderId="2" xfId="0" applyBorder="1"/>
    <xf numFmtId="0" fontId="5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vertical="center" indent="1"/>
    </xf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1" fillId="0" borderId="2" xfId="0" applyFont="1" applyFill="1" applyBorder="1"/>
    <xf numFmtId="0" fontId="2" fillId="0" borderId="2" xfId="0" applyNumberFormat="1" applyFont="1" applyBorder="1" applyAlignment="1">
      <alignment horizontal="left" indent="1"/>
    </xf>
    <xf numFmtId="0" fontId="13" fillId="0" borderId="2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" xfId="0" applyBorder="1"/>
    <xf numFmtId="2" fontId="8" fillId="0" borderId="4" xfId="0" applyNumberFormat="1" applyFont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11" fillId="0" borderId="2" xfId="0" applyFont="1" applyBorder="1" applyAlignment="1">
      <alignment horizontal="left"/>
    </xf>
    <xf numFmtId="9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Fill="1" applyBorder="1"/>
    <xf numFmtId="0" fontId="11" fillId="0" borderId="1" xfId="0" applyFont="1" applyBorder="1"/>
    <xf numFmtId="0" fontId="11" fillId="0" borderId="0" xfId="0" applyFont="1"/>
    <xf numFmtId="0" fontId="15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16" fillId="0" borderId="2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11" fillId="0" borderId="1" xfId="0" applyFont="1" applyFill="1" applyBorder="1"/>
    <xf numFmtId="0" fontId="11" fillId="0" borderId="3" xfId="0" applyFont="1" applyFill="1" applyBorder="1"/>
    <xf numFmtId="0" fontId="8" fillId="0" borderId="2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/>
    </xf>
    <xf numFmtId="0" fontId="10" fillId="0" borderId="2" xfId="0" quotePrefix="1" applyNumberFormat="1" applyFont="1" applyFill="1" applyBorder="1" applyAlignment="1">
      <alignment horizontal="center"/>
    </xf>
    <xf numFmtId="0" fontId="10" fillId="0" borderId="2" xfId="0" quotePrefix="1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5" xfId="0" applyFont="1" applyFill="1" applyBorder="1"/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/>
    </xf>
    <xf numFmtId="0" fontId="10" fillId="0" borderId="3" xfId="0" quotePrefix="1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right" vertical="center"/>
    </xf>
    <xf numFmtId="1" fontId="17" fillId="0" borderId="4" xfId="0" applyNumberFormat="1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MU75'!A1"/><Relationship Id="rId2" Type="http://schemas.openxmlformats.org/officeDocument/2006/relationships/hyperlink" Target="#'MU78'!A1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28576</xdr:rowOff>
    </xdr:from>
    <xdr:to>
      <xdr:col>13</xdr:col>
      <xdr:colOff>269875</xdr:colOff>
      <xdr:row>29</xdr:row>
      <xdr:rowOff>148162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8576"/>
          <a:ext cx="7902575" cy="5644086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20</xdr:row>
      <xdr:rowOff>19050</xdr:rowOff>
    </xdr:from>
    <xdr:to>
      <xdr:col>6</xdr:col>
      <xdr:colOff>352425</xdr:colOff>
      <xdr:row>23</xdr:row>
      <xdr:rowOff>104775</xdr:rowOff>
    </xdr:to>
    <xdr:sp macro="" textlink="">
      <xdr:nvSpPr>
        <xdr:cNvPr id="3" name="Rectangle 2"/>
        <xdr:cNvSpPr/>
      </xdr:nvSpPr>
      <xdr:spPr>
        <a:xfrm>
          <a:off x="1676400" y="3829050"/>
          <a:ext cx="2333625" cy="657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For MUs 76 and 77, the data from monitoring point on the Shingwidzi River (MU75) has been used</a:t>
          </a:r>
          <a:endParaRPr lang="en-ZA" sz="1100"/>
        </a:p>
      </xdr:txBody>
    </xdr:sp>
    <xdr:clientData/>
  </xdr:twoCellAnchor>
  <xdr:twoCellAnchor>
    <xdr:from>
      <xdr:col>9</xdr:col>
      <xdr:colOff>209550</xdr:colOff>
      <xdr:row>17</xdr:row>
      <xdr:rowOff>66675</xdr:rowOff>
    </xdr:from>
    <xdr:to>
      <xdr:col>9</xdr:col>
      <xdr:colOff>390525</xdr:colOff>
      <xdr:row>18</xdr:row>
      <xdr:rowOff>76200</xdr:rowOff>
    </xdr:to>
    <xdr:sp macro="" textlink="">
      <xdr:nvSpPr>
        <xdr:cNvPr id="4" name="Diamond 3">
          <a:hlinkClick xmlns:r="http://schemas.openxmlformats.org/officeDocument/2006/relationships" r:id="rId2"/>
        </xdr:cNvPr>
        <xdr:cNvSpPr/>
      </xdr:nvSpPr>
      <xdr:spPr>
        <a:xfrm>
          <a:off x="5695950" y="3305175"/>
          <a:ext cx="180975" cy="200025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7</xdr:col>
      <xdr:colOff>123825</xdr:colOff>
      <xdr:row>19</xdr:row>
      <xdr:rowOff>47625</xdr:rowOff>
    </xdr:from>
    <xdr:to>
      <xdr:col>7</xdr:col>
      <xdr:colOff>323850</xdr:colOff>
      <xdr:row>20</xdr:row>
      <xdr:rowOff>38100</xdr:rowOff>
    </xdr:to>
    <xdr:sp macro="" textlink="">
      <xdr:nvSpPr>
        <xdr:cNvPr id="5" name="Diamond 4">
          <a:hlinkClick xmlns:r="http://schemas.openxmlformats.org/officeDocument/2006/relationships" r:id="rId3"/>
        </xdr:cNvPr>
        <xdr:cNvSpPr/>
      </xdr:nvSpPr>
      <xdr:spPr>
        <a:xfrm>
          <a:off x="4391025" y="3667125"/>
          <a:ext cx="200025" cy="180975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Normal="100" workbookViewId="0">
      <selection activeCell="O22" sqref="O22"/>
    </sheetView>
  </sheetViews>
  <sheetFormatPr defaultRowHeight="15" x14ac:dyDescent="0.25"/>
  <sheetData/>
  <sheetProtection password="A6A2" sheet="1" objects="1" scenarios="1" selectLockedCells="1" selectUnlockedCells="1"/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4"/>
  <sheetViews>
    <sheetView topLeftCell="A7" zoomScaleNormal="100" zoomScaleSheetLayoutView="80" workbookViewId="0">
      <pane xSplit="1" topLeftCell="O1" activePane="topRight" state="frozen"/>
      <selection pane="topRight" activeCell="AA16" sqref="AA16"/>
    </sheetView>
  </sheetViews>
  <sheetFormatPr defaultRowHeight="15" x14ac:dyDescent="0.25"/>
  <cols>
    <col min="1" max="1" width="24.42578125" style="31" customWidth="1"/>
    <col min="2" max="2" width="13.42578125" style="31" customWidth="1"/>
    <col min="3" max="17" width="8.7109375" style="23" customWidth="1"/>
    <col min="18" max="18" width="9.140625" style="22"/>
    <col min="19" max="20" width="9.140625" style="25"/>
    <col min="21" max="21" width="9.140625" style="25" customWidth="1"/>
    <col min="22" max="22" width="19.42578125" style="25" customWidth="1"/>
    <col min="23" max="23" width="11.28515625" style="25" customWidth="1"/>
    <col min="24" max="24" width="14" style="25" customWidth="1"/>
  </cols>
  <sheetData>
    <row r="1" spans="1:24" ht="22.5" customHeight="1" x14ac:dyDescent="0.25">
      <c r="A1" s="27" t="s">
        <v>98</v>
      </c>
      <c r="B1" s="28"/>
      <c r="C1" s="66" t="s">
        <v>0</v>
      </c>
      <c r="D1" s="66"/>
      <c r="E1" s="66"/>
      <c r="F1" s="66" t="s">
        <v>1</v>
      </c>
      <c r="G1" s="66"/>
      <c r="H1" s="66"/>
      <c r="I1" s="66"/>
      <c r="J1" s="66" t="s">
        <v>2</v>
      </c>
      <c r="K1" s="66"/>
      <c r="L1" s="66"/>
      <c r="M1" s="66"/>
      <c r="N1" s="67" t="s">
        <v>3</v>
      </c>
      <c r="O1" s="68"/>
      <c r="P1" s="38" t="s">
        <v>4</v>
      </c>
      <c r="Q1" s="48" t="s">
        <v>5</v>
      </c>
      <c r="R1" s="65">
        <v>90582</v>
      </c>
      <c r="S1" s="65"/>
      <c r="T1" s="65"/>
      <c r="U1" s="35" t="s">
        <v>90</v>
      </c>
      <c r="V1" s="60" t="s">
        <v>96</v>
      </c>
      <c r="W1" s="61"/>
      <c r="X1" s="5"/>
    </row>
    <row r="2" spans="1:24" ht="28.5" customHeight="1" x14ac:dyDescent="0.25">
      <c r="A2" s="7" t="s">
        <v>6</v>
      </c>
      <c r="B2" s="7" t="s">
        <v>7</v>
      </c>
      <c r="C2" s="39" t="s">
        <v>8</v>
      </c>
      <c r="D2" s="39" t="s">
        <v>9</v>
      </c>
      <c r="E2" s="39" t="s">
        <v>10</v>
      </c>
      <c r="F2" s="39" t="s">
        <v>8</v>
      </c>
      <c r="G2" s="39" t="s">
        <v>11</v>
      </c>
      <c r="H2" s="39" t="s">
        <v>12</v>
      </c>
      <c r="I2" s="39" t="s">
        <v>13</v>
      </c>
      <c r="J2" s="39">
        <v>1</v>
      </c>
      <c r="K2" s="39">
        <v>2</v>
      </c>
      <c r="L2" s="39">
        <v>3</v>
      </c>
      <c r="M2" s="39">
        <v>4</v>
      </c>
      <c r="N2" s="39" t="s">
        <v>8</v>
      </c>
      <c r="O2" s="39" t="s">
        <v>100</v>
      </c>
      <c r="P2" s="38" t="s">
        <v>8</v>
      </c>
      <c r="Q2" s="49" t="s">
        <v>8</v>
      </c>
      <c r="R2" s="19">
        <v>0.05</v>
      </c>
      <c r="S2" s="19">
        <v>0.5</v>
      </c>
      <c r="T2" s="19">
        <v>0.95</v>
      </c>
      <c r="U2" s="15"/>
      <c r="V2" s="62"/>
      <c r="W2" s="63"/>
      <c r="X2" s="5"/>
    </row>
    <row r="3" spans="1:24" x14ac:dyDescent="0.25">
      <c r="A3" s="29" t="s">
        <v>14</v>
      </c>
      <c r="B3" s="29" t="s">
        <v>15</v>
      </c>
      <c r="C3" s="40"/>
      <c r="D3" s="40"/>
      <c r="E3" s="40"/>
      <c r="F3" s="40">
        <v>32</v>
      </c>
      <c r="G3" s="40">
        <v>80</v>
      </c>
      <c r="H3" s="40" t="s">
        <v>16</v>
      </c>
      <c r="I3" s="40"/>
      <c r="J3" s="40"/>
      <c r="K3" s="40"/>
      <c r="L3" s="40"/>
      <c r="M3" s="40"/>
      <c r="N3" s="40"/>
      <c r="O3" s="40"/>
      <c r="P3" s="40" t="s">
        <v>17</v>
      </c>
      <c r="Q3" s="50"/>
      <c r="R3" s="20">
        <v>5.827</v>
      </c>
      <c r="S3" s="20">
        <v>25.1</v>
      </c>
      <c r="T3" s="37">
        <v>46.091099999999997</v>
      </c>
      <c r="U3" s="53">
        <v>60</v>
      </c>
      <c r="V3" s="5" t="s">
        <v>1</v>
      </c>
      <c r="W3" s="9" t="str">
        <f>IF(T3&lt;=G3,"compliant","noncompliance")</f>
        <v>compliant</v>
      </c>
      <c r="X3" s="9"/>
    </row>
    <row r="4" spans="1:24" x14ac:dyDescent="0.25">
      <c r="A4" s="29" t="s">
        <v>18</v>
      </c>
      <c r="B4" s="29" t="s">
        <v>15</v>
      </c>
      <c r="C4" s="40"/>
      <c r="D4" s="40"/>
      <c r="E4" s="40"/>
      <c r="F4" s="40">
        <v>100</v>
      </c>
      <c r="G4" s="40">
        <v>200</v>
      </c>
      <c r="H4" s="40">
        <v>600</v>
      </c>
      <c r="I4" s="40" t="s">
        <v>19</v>
      </c>
      <c r="J4" s="40">
        <v>20</v>
      </c>
      <c r="K4" s="40">
        <v>40</v>
      </c>
      <c r="L4" s="40">
        <v>100</v>
      </c>
      <c r="M4" s="40">
        <v>500</v>
      </c>
      <c r="N4" s="40" t="s">
        <v>20</v>
      </c>
      <c r="O4" s="40">
        <v>140</v>
      </c>
      <c r="P4" s="40">
        <v>1500</v>
      </c>
      <c r="Q4" s="50"/>
      <c r="R4" s="20">
        <v>5.8</v>
      </c>
      <c r="S4" s="20">
        <v>16.7</v>
      </c>
      <c r="T4" s="37">
        <v>204.5917</v>
      </c>
      <c r="U4" s="53">
        <v>100</v>
      </c>
      <c r="V4" s="5" t="s">
        <v>94</v>
      </c>
      <c r="W4" s="9" t="str">
        <f>IF(T4&lt;=100,"compliant","non-compliant")</f>
        <v>non-compliant</v>
      </c>
      <c r="X4" s="9"/>
    </row>
    <row r="5" spans="1:24" x14ac:dyDescent="0.25">
      <c r="A5" s="29" t="s">
        <v>21</v>
      </c>
      <c r="B5" s="29" t="s">
        <v>15</v>
      </c>
      <c r="C5" s="34"/>
      <c r="D5" s="34"/>
      <c r="E5" s="34"/>
      <c r="F5" s="40">
        <v>450</v>
      </c>
      <c r="G5" s="40">
        <v>1000</v>
      </c>
      <c r="H5" s="40">
        <v>2400</v>
      </c>
      <c r="I5" s="40">
        <v>3400</v>
      </c>
      <c r="J5" s="40">
        <v>100</v>
      </c>
      <c r="K5" s="40">
        <v>200</v>
      </c>
      <c r="L5" s="40">
        <v>450</v>
      </c>
      <c r="M5" s="40">
        <v>1600</v>
      </c>
      <c r="N5" s="40">
        <v>260</v>
      </c>
      <c r="O5" s="40">
        <v>600</v>
      </c>
      <c r="P5" s="40" t="s">
        <v>22</v>
      </c>
      <c r="Q5" s="33"/>
      <c r="R5" s="20">
        <v>74.599999999999994</v>
      </c>
      <c r="S5" s="20">
        <v>278.5</v>
      </c>
      <c r="T5" s="37">
        <v>1003.577</v>
      </c>
      <c r="U5" s="53">
        <v>280</v>
      </c>
      <c r="V5" s="5" t="s">
        <v>3</v>
      </c>
      <c r="W5" s="9" t="str">
        <f>IF(T5&lt;=260,"compliant","non-compliant")</f>
        <v>non-compliant</v>
      </c>
      <c r="X5" s="9"/>
    </row>
    <row r="6" spans="1:24" x14ac:dyDescent="0.25">
      <c r="A6" s="29" t="s">
        <v>23</v>
      </c>
      <c r="B6" s="29" t="s">
        <v>24</v>
      </c>
      <c r="C6" s="40"/>
      <c r="D6" s="40"/>
      <c r="E6" s="40"/>
      <c r="F6" s="40">
        <v>70</v>
      </c>
      <c r="G6" s="40">
        <v>150</v>
      </c>
      <c r="H6" s="40">
        <v>370</v>
      </c>
      <c r="I6" s="40">
        <v>520</v>
      </c>
      <c r="J6" s="40">
        <v>15</v>
      </c>
      <c r="K6" s="40">
        <v>30</v>
      </c>
      <c r="L6" s="40">
        <v>70</v>
      </c>
      <c r="M6" s="40">
        <v>250</v>
      </c>
      <c r="N6" s="40">
        <v>40</v>
      </c>
      <c r="O6" s="40">
        <v>90</v>
      </c>
      <c r="P6" s="40"/>
      <c r="Q6" s="50"/>
      <c r="R6" s="20">
        <v>10.23</v>
      </c>
      <c r="S6" s="20">
        <v>34.700000000000003</v>
      </c>
      <c r="T6" s="37">
        <v>137.6</v>
      </c>
      <c r="U6" s="53">
        <v>40</v>
      </c>
      <c r="V6" s="5" t="s">
        <v>95</v>
      </c>
      <c r="W6" s="9" t="str">
        <f>IF(T6&lt;=40,"compliant","non-compliant")</f>
        <v>non-compliant</v>
      </c>
      <c r="X6" s="9"/>
    </row>
    <row r="7" spans="1:24" x14ac:dyDescent="0.25">
      <c r="A7" s="29" t="s">
        <v>25</v>
      </c>
      <c r="B7" s="29" t="s">
        <v>15</v>
      </c>
      <c r="C7" s="40" t="s">
        <v>26</v>
      </c>
      <c r="D7" s="40">
        <v>1.5</v>
      </c>
      <c r="E7" s="40">
        <v>2.54</v>
      </c>
      <c r="F7" s="40">
        <v>0.7</v>
      </c>
      <c r="G7" s="40">
        <v>1</v>
      </c>
      <c r="H7" s="40">
        <v>1.5</v>
      </c>
      <c r="I7" s="40" t="s">
        <v>27</v>
      </c>
      <c r="J7" s="40"/>
      <c r="K7" s="40"/>
      <c r="L7" s="40"/>
      <c r="M7" s="40"/>
      <c r="N7" s="40" t="s">
        <v>28</v>
      </c>
      <c r="O7" s="40">
        <v>15</v>
      </c>
      <c r="P7" s="40">
        <v>2</v>
      </c>
      <c r="Q7" s="50"/>
      <c r="R7" s="20">
        <v>0.05</v>
      </c>
      <c r="S7" s="20">
        <v>0.22</v>
      </c>
      <c r="T7" s="37">
        <v>0.42209999999999998</v>
      </c>
      <c r="U7" s="54">
        <v>0.7</v>
      </c>
      <c r="V7" s="5" t="s">
        <v>1</v>
      </c>
      <c r="W7" s="9" t="str">
        <f>IF(T7&lt;=1,"compliant","non-compliant")</f>
        <v>compliant</v>
      </c>
      <c r="X7" s="9"/>
    </row>
    <row r="8" spans="1:24" x14ac:dyDescent="0.25">
      <c r="A8" s="29" t="s">
        <v>29</v>
      </c>
      <c r="B8" s="29" t="s">
        <v>15</v>
      </c>
      <c r="C8" s="40"/>
      <c r="D8" s="40"/>
      <c r="E8" s="40"/>
      <c r="F8" s="40" t="s">
        <v>30</v>
      </c>
      <c r="G8" s="40">
        <v>50</v>
      </c>
      <c r="H8" s="40">
        <v>100</v>
      </c>
      <c r="I8" s="40" t="s">
        <v>31</v>
      </c>
      <c r="J8" s="40"/>
      <c r="K8" s="40"/>
      <c r="L8" s="40"/>
      <c r="M8" s="40"/>
      <c r="N8" s="40"/>
      <c r="O8" s="40"/>
      <c r="P8" s="40"/>
      <c r="Q8" s="50"/>
      <c r="R8" s="20">
        <v>3.3260000000000001</v>
      </c>
      <c r="S8" s="20">
        <v>5.9</v>
      </c>
      <c r="T8" s="37">
        <v>16.960550000000001</v>
      </c>
      <c r="U8" s="53">
        <v>20</v>
      </c>
      <c r="V8" s="5" t="s">
        <v>1</v>
      </c>
      <c r="W8" s="9" t="str">
        <f>IF(T8&lt;=40,"compliant","non-compliant")</f>
        <v>compliant</v>
      </c>
      <c r="X8" s="9"/>
    </row>
    <row r="9" spans="1:24" x14ac:dyDescent="0.25">
      <c r="A9" s="29" t="s">
        <v>32</v>
      </c>
      <c r="B9" s="29" t="s">
        <v>15</v>
      </c>
      <c r="C9" s="40"/>
      <c r="D9" s="40"/>
      <c r="E9" s="40"/>
      <c r="F9" s="40">
        <v>30</v>
      </c>
      <c r="G9" s="40">
        <v>50</v>
      </c>
      <c r="H9" s="40">
        <v>70</v>
      </c>
      <c r="I9" s="40" t="s">
        <v>33</v>
      </c>
      <c r="J9" s="40"/>
      <c r="K9" s="40"/>
      <c r="L9" s="40"/>
      <c r="M9" s="40"/>
      <c r="N9" s="40"/>
      <c r="O9" s="40"/>
      <c r="P9" s="40">
        <v>500</v>
      </c>
      <c r="Q9" s="50"/>
      <c r="R9" s="20">
        <v>3.7862</v>
      </c>
      <c r="S9" s="20">
        <v>13.471</v>
      </c>
      <c r="T9" s="37">
        <v>9.1795000000000009</v>
      </c>
      <c r="U9" s="53">
        <v>30</v>
      </c>
      <c r="V9" s="5" t="s">
        <v>1</v>
      </c>
      <c r="W9" s="9" t="str">
        <f>IF(T9&lt;=50,"compliant","non-compliant")</f>
        <v>compliant</v>
      </c>
      <c r="X9" s="9"/>
    </row>
    <row r="10" spans="1:24" x14ac:dyDescent="0.25">
      <c r="A10" s="29" t="s">
        <v>34</v>
      </c>
      <c r="B10" s="29" t="s">
        <v>15</v>
      </c>
      <c r="C10" s="40"/>
      <c r="D10" s="40"/>
      <c r="E10" s="40"/>
      <c r="F10" s="40">
        <v>100</v>
      </c>
      <c r="G10" s="40">
        <v>200</v>
      </c>
      <c r="H10" s="40">
        <v>400</v>
      </c>
      <c r="I10" s="40" t="s">
        <v>35</v>
      </c>
      <c r="J10" s="40"/>
      <c r="K10" s="40"/>
      <c r="L10" s="40"/>
      <c r="M10" s="40"/>
      <c r="N10" s="40" t="s">
        <v>36</v>
      </c>
      <c r="O10" s="40">
        <v>115</v>
      </c>
      <c r="P10" s="40" t="s">
        <v>37</v>
      </c>
      <c r="Q10" s="50"/>
      <c r="R10" s="20">
        <v>5.09</v>
      </c>
      <c r="S10" s="20">
        <v>20.5</v>
      </c>
      <c r="T10" s="37">
        <v>51.914200000000001</v>
      </c>
      <c r="U10" s="53">
        <v>50</v>
      </c>
      <c r="V10" s="5" t="s">
        <v>3</v>
      </c>
      <c r="W10" s="9" t="str">
        <f>IF(T10&lt;=70,"compliant","non- compliant")</f>
        <v>compliant</v>
      </c>
      <c r="X10" s="9"/>
    </row>
    <row r="11" spans="1:24" x14ac:dyDescent="0.25">
      <c r="A11" s="29" t="s">
        <v>38</v>
      </c>
      <c r="B11" s="29" t="s">
        <v>15</v>
      </c>
      <c r="C11" s="40" t="s">
        <v>39</v>
      </c>
      <c r="D11" s="40">
        <v>1.4999999999999999E-2</v>
      </c>
      <c r="E11" s="40">
        <v>0.1</v>
      </c>
      <c r="F11" s="40">
        <v>1</v>
      </c>
      <c r="G11" s="40">
        <v>2</v>
      </c>
      <c r="H11" s="40">
        <v>10</v>
      </c>
      <c r="I11" s="40" t="s">
        <v>40</v>
      </c>
      <c r="J11" s="40"/>
      <c r="K11" s="40"/>
      <c r="L11" s="40"/>
      <c r="M11" s="40"/>
      <c r="N11" s="40"/>
      <c r="O11" s="40"/>
      <c r="P11" s="40"/>
      <c r="Q11" s="50"/>
      <c r="R11" s="20">
        <v>0.02</v>
      </c>
      <c r="S11" s="20">
        <v>7.3999999999999996E-2</v>
      </c>
      <c r="T11" s="37"/>
      <c r="U11" s="58">
        <v>7.0000000000000007E-2</v>
      </c>
      <c r="V11" s="59" t="s">
        <v>0</v>
      </c>
      <c r="W11" s="9" t="str">
        <f>IF(S11&lt;=0.15,"compliant","non-compliant")</f>
        <v>compliant</v>
      </c>
      <c r="X11" s="9"/>
    </row>
    <row r="12" spans="1:24" x14ac:dyDescent="0.25">
      <c r="A12" s="29" t="s">
        <v>41</v>
      </c>
      <c r="B12" s="29" t="s">
        <v>15</v>
      </c>
      <c r="C12" s="40"/>
      <c r="D12" s="40"/>
      <c r="E12" s="40"/>
      <c r="F12" s="40">
        <v>6</v>
      </c>
      <c r="G12" s="40">
        <v>10</v>
      </c>
      <c r="H12" s="40">
        <v>20</v>
      </c>
      <c r="I12" s="40" t="s">
        <v>42</v>
      </c>
      <c r="J12" s="40"/>
      <c r="K12" s="40"/>
      <c r="L12" s="40"/>
      <c r="M12" s="40"/>
      <c r="N12" s="40"/>
      <c r="O12" s="40"/>
      <c r="P12" s="40" t="s">
        <v>43</v>
      </c>
      <c r="Q12" s="50"/>
      <c r="R12" s="20">
        <v>0.02</v>
      </c>
      <c r="S12" s="20">
        <v>0.1</v>
      </c>
      <c r="T12" s="37">
        <v>0.63824999999999998</v>
      </c>
      <c r="U12" s="54">
        <v>0.5</v>
      </c>
      <c r="V12" s="5" t="s">
        <v>1</v>
      </c>
      <c r="W12" s="9" t="str">
        <f>IF(S12&lt;=10,"compliant","non-compliant")</f>
        <v>compliant</v>
      </c>
      <c r="X12" s="9"/>
    </row>
    <row r="13" spans="1:24" x14ac:dyDescent="0.25">
      <c r="A13" s="29" t="s">
        <v>44</v>
      </c>
      <c r="B13" s="29" t="s">
        <v>15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33"/>
      <c r="R13" s="20">
        <v>3.4349999999999999E-2</v>
      </c>
      <c r="S13" s="20">
        <v>0.104</v>
      </c>
      <c r="T13" s="37">
        <v>1.17635</v>
      </c>
      <c r="U13" s="54">
        <v>0.25</v>
      </c>
      <c r="V13" s="5"/>
      <c r="W13" s="9"/>
      <c r="X13" s="9"/>
    </row>
    <row r="14" spans="1:24" ht="15" customHeight="1" x14ac:dyDescent="0.25">
      <c r="A14" s="29" t="s">
        <v>45</v>
      </c>
      <c r="B14" s="29"/>
      <c r="C14" s="64" t="s">
        <v>46</v>
      </c>
      <c r="D14" s="64"/>
      <c r="E14" s="64"/>
      <c r="F14" s="41" t="s">
        <v>47</v>
      </c>
      <c r="G14" s="41"/>
      <c r="H14" s="41"/>
      <c r="I14" s="41"/>
      <c r="J14" s="42" t="s">
        <v>48</v>
      </c>
      <c r="K14" s="42" t="s">
        <v>49</v>
      </c>
      <c r="L14" s="42" t="s">
        <v>49</v>
      </c>
      <c r="M14" s="42" t="s">
        <v>50</v>
      </c>
      <c r="N14" s="42" t="s">
        <v>51</v>
      </c>
      <c r="O14" s="42"/>
      <c r="P14" s="43"/>
      <c r="Q14" s="51" t="s">
        <v>52</v>
      </c>
      <c r="R14" s="20">
        <v>6.9640000000000004</v>
      </c>
      <c r="S14" s="20">
        <v>8.27</v>
      </c>
      <c r="T14" s="37">
        <v>8.6999999999999993</v>
      </c>
      <c r="U14" s="54" t="s">
        <v>91</v>
      </c>
      <c r="V14" s="6" t="s">
        <v>3</v>
      </c>
      <c r="W14" s="9" t="str">
        <f>IF(R14&gt;=6.5,"compliant","non-compliant")</f>
        <v>compliant</v>
      </c>
      <c r="X14" s="9" t="str">
        <f>IF(T14&lt;=8.4,"compliant","non-compliant")</f>
        <v>non-compliant</v>
      </c>
    </row>
    <row r="15" spans="1:24" x14ac:dyDescent="0.25">
      <c r="A15" s="29" t="s">
        <v>53</v>
      </c>
      <c r="B15" s="29" t="s">
        <v>15</v>
      </c>
      <c r="C15" s="40" t="s">
        <v>54</v>
      </c>
      <c r="D15" s="40">
        <v>2.5000000000000001E-2</v>
      </c>
      <c r="E15" s="40" t="s">
        <v>55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50"/>
      <c r="R15" s="20">
        <v>0.01</v>
      </c>
      <c r="S15" s="20">
        <v>2.7E-2</v>
      </c>
      <c r="T15" s="37">
        <v>8.64405</v>
      </c>
      <c r="U15" s="55">
        <v>2.5000000000000001E-2</v>
      </c>
      <c r="V15" s="5" t="s">
        <v>0</v>
      </c>
      <c r="W15" s="9" t="str">
        <f>IF(S15&lt;=0.025,"compliant","non-compliant")</f>
        <v>non-compliant</v>
      </c>
      <c r="X15" s="9"/>
    </row>
    <row r="16" spans="1:24" ht="34.5" x14ac:dyDescent="0.25">
      <c r="A16" s="29" t="s">
        <v>56</v>
      </c>
      <c r="B16" s="29" t="s">
        <v>15</v>
      </c>
      <c r="C16" s="40"/>
      <c r="D16" s="40"/>
      <c r="E16" s="40"/>
      <c r="F16" s="40">
        <v>200</v>
      </c>
      <c r="G16" s="40"/>
      <c r="H16" s="40">
        <v>400</v>
      </c>
      <c r="I16" s="40"/>
      <c r="J16" s="40">
        <v>30</v>
      </c>
      <c r="K16" s="40">
        <v>80</v>
      </c>
      <c r="L16" s="40">
        <v>200</v>
      </c>
      <c r="M16" s="40">
        <v>500</v>
      </c>
      <c r="N16" s="40"/>
      <c r="O16" s="40"/>
      <c r="P16" s="40" t="s">
        <v>22</v>
      </c>
      <c r="Q16" s="50"/>
      <c r="R16" s="20">
        <v>2</v>
      </c>
      <c r="S16" s="20">
        <v>7.5</v>
      </c>
      <c r="T16" s="37">
        <v>0.19209999999999999</v>
      </c>
      <c r="U16" s="53">
        <v>30</v>
      </c>
      <c r="V16" s="21" t="s">
        <v>93</v>
      </c>
      <c r="W16" s="9" t="str">
        <f>IF(T16&lt;=400,"compliant","non-complaint")</f>
        <v>compliant</v>
      </c>
      <c r="X16" s="9"/>
    </row>
    <row r="17" spans="1:28" x14ac:dyDescent="0.25">
      <c r="A17" s="29" t="s">
        <v>57</v>
      </c>
      <c r="B17" s="29" t="s">
        <v>15</v>
      </c>
      <c r="C17" s="40"/>
      <c r="D17" s="40"/>
      <c r="E17" s="40"/>
      <c r="F17" s="40"/>
      <c r="G17" s="40"/>
      <c r="H17" s="40"/>
      <c r="I17" s="40"/>
      <c r="J17" s="40">
        <v>50</v>
      </c>
      <c r="K17" s="40">
        <v>120</v>
      </c>
      <c r="L17" s="40">
        <v>300</v>
      </c>
      <c r="M17" s="40">
        <v>1200</v>
      </c>
      <c r="N17" s="40"/>
      <c r="O17" s="40"/>
      <c r="P17" s="40"/>
      <c r="Q17" s="50"/>
      <c r="R17" s="20">
        <v>27.81</v>
      </c>
      <c r="S17" s="20">
        <v>144.4</v>
      </c>
      <c r="T17" s="37">
        <v>21.181650000000001</v>
      </c>
      <c r="U17" s="54">
        <v>150</v>
      </c>
      <c r="V17" s="5" t="s">
        <v>2</v>
      </c>
      <c r="W17" s="9" t="str">
        <f>IF(T17&lt;=300,"compliant","non-compliant")</f>
        <v>compliant</v>
      </c>
      <c r="X17" s="9"/>
    </row>
    <row r="18" spans="1:28" x14ac:dyDescent="0.25">
      <c r="A18" s="7" t="s">
        <v>58</v>
      </c>
      <c r="B18" s="30"/>
      <c r="C18" s="40"/>
      <c r="D18" s="40"/>
      <c r="E18" s="40"/>
      <c r="F18" s="40">
        <v>5</v>
      </c>
      <c r="G18" s="40">
        <v>10</v>
      </c>
      <c r="H18" s="40">
        <v>20</v>
      </c>
      <c r="I18" s="40" t="s">
        <v>42</v>
      </c>
      <c r="J18" s="40"/>
      <c r="K18" s="40"/>
      <c r="L18" s="40"/>
      <c r="M18" s="40"/>
      <c r="N18" s="40"/>
      <c r="O18" s="40"/>
      <c r="P18" s="40"/>
      <c r="Q18" s="40"/>
      <c r="R18" s="24"/>
      <c r="S18" s="24"/>
      <c r="T18" s="37">
        <v>384.38</v>
      </c>
      <c r="U18" s="57">
        <v>5</v>
      </c>
      <c r="V18" s="18" t="s">
        <v>1</v>
      </c>
      <c r="W18" s="5"/>
      <c r="X18" s="5"/>
    </row>
    <row r="19" spans="1:28" x14ac:dyDescent="0.25">
      <c r="A19" s="7" t="s">
        <v>59</v>
      </c>
      <c r="B19" s="7" t="s">
        <v>15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5"/>
      <c r="S19" s="5"/>
      <c r="T19" s="5"/>
      <c r="U19" s="56">
        <v>9</v>
      </c>
      <c r="V19" s="18" t="s">
        <v>0</v>
      </c>
      <c r="W19" s="5"/>
      <c r="X19" s="5"/>
    </row>
    <row r="20" spans="1:28" x14ac:dyDescent="0.25">
      <c r="A20" s="7" t="s">
        <v>60</v>
      </c>
      <c r="B20" s="7" t="s">
        <v>61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 t="s">
        <v>28</v>
      </c>
      <c r="O20" s="40">
        <v>8</v>
      </c>
      <c r="P20" s="40"/>
      <c r="Q20" s="40"/>
      <c r="R20" s="5"/>
      <c r="S20" s="5"/>
      <c r="T20" s="5"/>
      <c r="U20" s="56">
        <v>2</v>
      </c>
      <c r="V20" s="18" t="s">
        <v>3</v>
      </c>
      <c r="W20" s="9"/>
      <c r="X20" s="5"/>
    </row>
    <row r="21" spans="1:28" ht="22.5" x14ac:dyDescent="0.25">
      <c r="A21" s="7" t="s">
        <v>62</v>
      </c>
      <c r="B21" s="7" t="s">
        <v>15</v>
      </c>
      <c r="C21" s="40"/>
      <c r="D21" s="40"/>
      <c r="E21" s="40"/>
      <c r="F21" s="40"/>
      <c r="G21" s="40"/>
      <c r="H21" s="40"/>
      <c r="I21" s="40"/>
      <c r="J21" s="40">
        <v>3</v>
      </c>
      <c r="K21" s="40">
        <v>5</v>
      </c>
      <c r="L21" s="40">
        <v>5</v>
      </c>
      <c r="M21" s="40">
        <v>25</v>
      </c>
      <c r="N21" s="44" t="s">
        <v>63</v>
      </c>
      <c r="O21" s="44"/>
      <c r="P21" s="40"/>
      <c r="Q21" s="40"/>
      <c r="R21" s="5"/>
      <c r="S21" s="5"/>
      <c r="T21" s="5"/>
      <c r="U21" s="56">
        <v>25</v>
      </c>
      <c r="V21" s="18" t="s">
        <v>3</v>
      </c>
      <c r="W21" s="9"/>
      <c r="X21" s="5"/>
    </row>
    <row r="22" spans="1:28" x14ac:dyDescent="0.25">
      <c r="A22" s="7" t="s">
        <v>64</v>
      </c>
      <c r="B22" s="10" t="s">
        <v>65</v>
      </c>
      <c r="C22" s="40"/>
      <c r="D22" s="40"/>
      <c r="E22" s="40"/>
      <c r="F22" s="40">
        <v>1E-3</v>
      </c>
      <c r="G22" s="40">
        <v>1.4999999999999999E-2</v>
      </c>
      <c r="H22" s="40">
        <v>0.1</v>
      </c>
      <c r="I22" s="40"/>
      <c r="J22" s="40"/>
      <c r="K22" s="40"/>
      <c r="L22" s="40"/>
      <c r="M22" s="40"/>
      <c r="N22" s="40"/>
      <c r="O22" s="40"/>
      <c r="P22" s="40"/>
      <c r="Q22" s="40" t="s">
        <v>66</v>
      </c>
      <c r="R22" s="5"/>
      <c r="S22" s="5"/>
      <c r="T22" s="5"/>
      <c r="U22" s="56">
        <v>1E-3</v>
      </c>
      <c r="V22" s="18"/>
      <c r="W22" s="5"/>
      <c r="X22" s="5"/>
    </row>
    <row r="23" spans="1:28" x14ac:dyDescent="0.25">
      <c r="A23" s="11" t="s">
        <v>67</v>
      </c>
      <c r="B23" s="7" t="s">
        <v>68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 t="s">
        <v>69</v>
      </c>
      <c r="R23" s="5"/>
      <c r="S23" s="5"/>
      <c r="T23" s="5"/>
      <c r="U23" s="56">
        <v>130</v>
      </c>
      <c r="V23" s="18" t="s">
        <v>92</v>
      </c>
      <c r="W23" s="5"/>
      <c r="X23" s="5"/>
    </row>
    <row r="24" spans="1:28" x14ac:dyDescent="0.25">
      <c r="A24" s="12" t="s">
        <v>70</v>
      </c>
      <c r="B24" s="7" t="s">
        <v>68</v>
      </c>
      <c r="C24" s="40"/>
      <c r="D24" s="40"/>
      <c r="E24" s="40"/>
      <c r="F24" s="40">
        <v>0</v>
      </c>
      <c r="G24" s="40">
        <v>1</v>
      </c>
      <c r="H24" s="40">
        <v>10</v>
      </c>
      <c r="I24" s="40">
        <v>100</v>
      </c>
      <c r="J24" s="40"/>
      <c r="K24" s="40"/>
      <c r="L24" s="40"/>
      <c r="M24" s="40"/>
      <c r="N24" s="40" t="s">
        <v>71</v>
      </c>
      <c r="O24" s="40"/>
      <c r="P24" s="40" t="s">
        <v>72</v>
      </c>
      <c r="Q24" s="40" t="s">
        <v>69</v>
      </c>
      <c r="R24" s="5"/>
      <c r="S24" s="5"/>
      <c r="T24" s="5"/>
      <c r="U24" s="56">
        <v>130</v>
      </c>
      <c r="V24" s="18" t="s">
        <v>92</v>
      </c>
      <c r="W24" s="5"/>
      <c r="X24" s="5"/>
    </row>
    <row r="25" spans="1:28" x14ac:dyDescent="0.25">
      <c r="A25" s="7" t="s">
        <v>73</v>
      </c>
      <c r="B25" s="7" t="s">
        <v>15</v>
      </c>
      <c r="C25" s="40" t="s">
        <v>99</v>
      </c>
      <c r="D25" s="40" t="s">
        <v>75</v>
      </c>
      <c r="E25" s="40" t="s">
        <v>76</v>
      </c>
      <c r="F25" s="40">
        <v>0.15</v>
      </c>
      <c r="G25" s="40">
        <v>0.5</v>
      </c>
      <c r="H25" s="40" t="s">
        <v>77</v>
      </c>
      <c r="I25" s="40"/>
      <c r="J25" s="40"/>
      <c r="K25" s="40"/>
      <c r="L25" s="40"/>
      <c r="M25" s="40"/>
      <c r="N25" s="40" t="s">
        <v>86</v>
      </c>
      <c r="O25" s="40">
        <v>20</v>
      </c>
      <c r="P25" s="40">
        <v>5</v>
      </c>
      <c r="Q25" s="40"/>
      <c r="R25" s="5"/>
      <c r="S25" s="5"/>
      <c r="T25" s="5"/>
      <c r="U25" s="56">
        <v>0.01</v>
      </c>
      <c r="V25" s="18" t="s">
        <v>0</v>
      </c>
      <c r="W25" s="5"/>
      <c r="X25" s="5"/>
    </row>
    <row r="26" spans="1:28" x14ac:dyDescent="0.25">
      <c r="A26" s="7" t="s">
        <v>78</v>
      </c>
      <c r="B26" s="7" t="s">
        <v>15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 t="s">
        <v>79</v>
      </c>
      <c r="O26" s="40">
        <v>1</v>
      </c>
      <c r="P26" s="40">
        <v>5</v>
      </c>
      <c r="Q26" s="40"/>
      <c r="R26" s="5"/>
      <c r="S26" s="5"/>
      <c r="T26" s="5"/>
      <c r="U26" s="56">
        <v>5</v>
      </c>
      <c r="V26" s="18" t="s">
        <v>3</v>
      </c>
      <c r="W26" s="5"/>
      <c r="X26" s="5"/>
    </row>
    <row r="27" spans="1:28" x14ac:dyDescent="0.25">
      <c r="A27" s="7" t="s">
        <v>80</v>
      </c>
      <c r="B27" s="7" t="s">
        <v>15</v>
      </c>
      <c r="C27" s="40" t="s">
        <v>39</v>
      </c>
      <c r="D27" s="40">
        <v>1.4E-2</v>
      </c>
      <c r="E27" s="40">
        <v>0.2</v>
      </c>
      <c r="F27" s="40">
        <v>0.05</v>
      </c>
      <c r="G27" s="40"/>
      <c r="H27" s="40">
        <v>1</v>
      </c>
      <c r="I27" s="40"/>
      <c r="J27" s="40"/>
      <c r="K27" s="40"/>
      <c r="L27" s="40"/>
      <c r="M27" s="40"/>
      <c r="N27" s="40" t="s">
        <v>81</v>
      </c>
      <c r="O27" s="40">
        <v>1</v>
      </c>
      <c r="P27" s="40" t="s">
        <v>82</v>
      </c>
      <c r="Q27" s="40"/>
      <c r="R27" s="5"/>
      <c r="S27" s="5"/>
      <c r="T27" s="5"/>
      <c r="U27" s="56">
        <v>7.0000000000000001E-3</v>
      </c>
      <c r="V27" s="18" t="s">
        <v>0</v>
      </c>
      <c r="W27" s="5"/>
      <c r="X27" s="5"/>
    </row>
    <row r="28" spans="1:28" x14ac:dyDescent="0.25">
      <c r="A28" s="7" t="s">
        <v>83</v>
      </c>
      <c r="B28" s="7" t="s">
        <v>15</v>
      </c>
      <c r="C28" s="64" t="s">
        <v>84</v>
      </c>
      <c r="D28" s="64"/>
      <c r="E28" s="64"/>
      <c r="F28" s="40">
        <v>0.1</v>
      </c>
      <c r="G28" s="40">
        <v>0.3</v>
      </c>
      <c r="H28" s="40">
        <v>1</v>
      </c>
      <c r="I28" s="40" t="s">
        <v>85</v>
      </c>
      <c r="J28" s="40">
        <v>0.1</v>
      </c>
      <c r="K28" s="40">
        <v>0.2</v>
      </c>
      <c r="L28" s="40">
        <v>0.3</v>
      </c>
      <c r="M28" s="40">
        <v>10</v>
      </c>
      <c r="N28" s="40" t="s">
        <v>86</v>
      </c>
      <c r="O28" s="40">
        <v>20</v>
      </c>
      <c r="P28" s="40" t="s">
        <v>87</v>
      </c>
      <c r="Q28" s="40"/>
      <c r="R28" s="5"/>
      <c r="S28" s="5"/>
      <c r="T28" s="5"/>
      <c r="U28" s="56">
        <v>0.1</v>
      </c>
      <c r="V28" s="18" t="s">
        <v>1</v>
      </c>
      <c r="W28" s="9"/>
      <c r="X28" s="5"/>
    </row>
    <row r="29" spans="1:28" x14ac:dyDescent="0.25">
      <c r="A29" s="7" t="s">
        <v>88</v>
      </c>
      <c r="B29" s="7" t="s">
        <v>15</v>
      </c>
      <c r="C29" s="40">
        <v>0.18</v>
      </c>
      <c r="D29" s="40">
        <v>0.37</v>
      </c>
      <c r="E29" s="40">
        <v>1.3</v>
      </c>
      <c r="F29" s="40">
        <v>0.05</v>
      </c>
      <c r="G29" s="40">
        <v>0.15</v>
      </c>
      <c r="H29" s="40">
        <v>1</v>
      </c>
      <c r="I29" s="40" t="s">
        <v>85</v>
      </c>
      <c r="J29" s="40">
        <v>0.05</v>
      </c>
      <c r="K29" s="40">
        <v>0.1</v>
      </c>
      <c r="L29" s="40">
        <v>0.2</v>
      </c>
      <c r="M29" s="40">
        <v>10</v>
      </c>
      <c r="N29" s="40" t="s">
        <v>89</v>
      </c>
      <c r="O29" s="40">
        <v>10</v>
      </c>
      <c r="P29" s="40">
        <v>10</v>
      </c>
      <c r="Q29" s="40"/>
      <c r="R29" s="5"/>
      <c r="S29" s="5"/>
      <c r="T29" s="5"/>
      <c r="U29" s="56">
        <v>0.02</v>
      </c>
      <c r="V29" s="18" t="s">
        <v>3</v>
      </c>
      <c r="W29" s="9"/>
      <c r="X29" s="5"/>
    </row>
    <row r="30" spans="1:28" x14ac:dyDescent="0.25">
      <c r="N30" s="45"/>
      <c r="O30" s="45"/>
    </row>
    <row r="31" spans="1:28" x14ac:dyDescent="0.25">
      <c r="N31" s="46"/>
      <c r="O31" s="46"/>
    </row>
    <row r="32" spans="1:28" x14ac:dyDescent="0.25">
      <c r="L32" s="52">
        <v>46.091099999999997</v>
      </c>
      <c r="M32" s="52">
        <v>204.5917</v>
      </c>
      <c r="N32" s="46"/>
      <c r="O32" s="46"/>
      <c r="P32" s="52">
        <v>137.6</v>
      </c>
      <c r="Q32" s="52">
        <v>0.42209999999999998</v>
      </c>
      <c r="R32" s="36">
        <v>16.960550000000001</v>
      </c>
      <c r="S32" s="36">
        <v>9.1795000000000009</v>
      </c>
      <c r="T32" s="36">
        <v>51.914200000000001</v>
      </c>
      <c r="U32" s="36">
        <v>184.4442</v>
      </c>
      <c r="V32" s="36">
        <v>0.63824999999999998</v>
      </c>
      <c r="W32" s="36">
        <v>1.17635</v>
      </c>
      <c r="X32" s="36">
        <v>0.87319999999999998</v>
      </c>
      <c r="Y32" s="36">
        <v>8.64405</v>
      </c>
      <c r="Z32" s="36">
        <v>0.19209999999999999</v>
      </c>
      <c r="AA32" s="36">
        <v>21.181650000000001</v>
      </c>
      <c r="AB32" s="36">
        <v>384.38</v>
      </c>
    </row>
    <row r="33" spans="14:15" x14ac:dyDescent="0.25">
      <c r="N33" s="46"/>
      <c r="O33" s="46"/>
    </row>
    <row r="34" spans="14:15" x14ac:dyDescent="0.25">
      <c r="N34" s="46"/>
      <c r="O34" s="46"/>
    </row>
    <row r="35" spans="14:15" x14ac:dyDescent="0.25">
      <c r="N35" s="46"/>
      <c r="O35" s="46"/>
    </row>
    <row r="36" spans="14:15" x14ac:dyDescent="0.25">
      <c r="N36" s="46"/>
      <c r="O36" s="46"/>
    </row>
    <row r="37" spans="14:15" x14ac:dyDescent="0.25">
      <c r="N37" s="46"/>
      <c r="O37" s="46"/>
    </row>
    <row r="38" spans="14:15" x14ac:dyDescent="0.25">
      <c r="N38" s="46"/>
      <c r="O38" s="46"/>
    </row>
    <row r="39" spans="14:15" x14ac:dyDescent="0.25">
      <c r="N39" s="46"/>
      <c r="O39" s="46"/>
    </row>
    <row r="40" spans="14:15" x14ac:dyDescent="0.25">
      <c r="N40" s="46"/>
      <c r="O40" s="46"/>
    </row>
    <row r="41" spans="14:15" x14ac:dyDescent="0.25">
      <c r="N41" s="46"/>
      <c r="O41" s="46"/>
    </row>
    <row r="42" spans="14:15" x14ac:dyDescent="0.25">
      <c r="N42" s="46"/>
      <c r="O42" s="46"/>
    </row>
    <row r="43" spans="14:15" x14ac:dyDescent="0.25">
      <c r="N43" s="46"/>
      <c r="O43" s="46"/>
    </row>
    <row r="44" spans="14:15" x14ac:dyDescent="0.25">
      <c r="N44" s="46"/>
      <c r="O44" s="46"/>
    </row>
    <row r="45" spans="14:15" x14ac:dyDescent="0.25">
      <c r="N45" s="46"/>
      <c r="O45" s="46"/>
    </row>
    <row r="46" spans="14:15" x14ac:dyDescent="0.25">
      <c r="N46" s="46"/>
      <c r="O46" s="46"/>
    </row>
    <row r="47" spans="14:15" x14ac:dyDescent="0.25">
      <c r="N47" s="46"/>
      <c r="O47" s="46"/>
    </row>
    <row r="48" spans="14:15" x14ac:dyDescent="0.25">
      <c r="N48" s="46"/>
      <c r="O48" s="46"/>
    </row>
    <row r="49" spans="14:15" x14ac:dyDescent="0.25">
      <c r="N49" s="46"/>
      <c r="O49" s="46"/>
    </row>
    <row r="50" spans="14:15" x14ac:dyDescent="0.25">
      <c r="N50" s="46"/>
      <c r="O50" s="46"/>
    </row>
    <row r="51" spans="14:15" x14ac:dyDescent="0.25">
      <c r="N51" s="46"/>
      <c r="O51" s="46"/>
    </row>
    <row r="52" spans="14:15" x14ac:dyDescent="0.25">
      <c r="N52" s="46"/>
      <c r="O52" s="46"/>
    </row>
    <row r="53" spans="14:15" x14ac:dyDescent="0.25">
      <c r="N53" s="46"/>
      <c r="O53" s="46"/>
    </row>
    <row r="54" spans="14:15" x14ac:dyDescent="0.25">
      <c r="N54" s="46"/>
      <c r="O54" s="46"/>
    </row>
    <row r="55" spans="14:15" x14ac:dyDescent="0.25">
      <c r="N55" s="46"/>
      <c r="O55" s="46"/>
    </row>
    <row r="56" spans="14:15" x14ac:dyDescent="0.25">
      <c r="N56" s="46"/>
      <c r="O56" s="46"/>
    </row>
    <row r="57" spans="14:15" x14ac:dyDescent="0.25">
      <c r="N57" s="46"/>
      <c r="O57" s="46"/>
    </row>
    <row r="58" spans="14:15" x14ac:dyDescent="0.25">
      <c r="N58" s="46"/>
      <c r="O58" s="46"/>
    </row>
    <row r="59" spans="14:15" x14ac:dyDescent="0.25">
      <c r="N59" s="46"/>
      <c r="O59" s="46"/>
    </row>
    <row r="60" spans="14:15" x14ac:dyDescent="0.25">
      <c r="N60" s="46"/>
      <c r="O60" s="46"/>
    </row>
    <row r="61" spans="14:15" x14ac:dyDescent="0.25">
      <c r="N61" s="46"/>
      <c r="O61" s="46"/>
    </row>
    <row r="62" spans="14:15" x14ac:dyDescent="0.25">
      <c r="N62" s="46"/>
      <c r="O62" s="46"/>
    </row>
    <row r="63" spans="14:15" x14ac:dyDescent="0.25">
      <c r="N63" s="32"/>
      <c r="O63" s="32"/>
    </row>
    <row r="64" spans="14:15" x14ac:dyDescent="0.25">
      <c r="N64" s="9"/>
      <c r="O64" s="9"/>
    </row>
    <row r="65" spans="14:15" x14ac:dyDescent="0.25">
      <c r="N65" s="9"/>
      <c r="O65" s="9"/>
    </row>
    <row r="66" spans="14:15" x14ac:dyDescent="0.25">
      <c r="N66" s="9"/>
      <c r="O66" s="9"/>
    </row>
    <row r="67" spans="14:15" x14ac:dyDescent="0.25">
      <c r="N67" s="9"/>
      <c r="O67" s="9"/>
    </row>
    <row r="68" spans="14:15" x14ac:dyDescent="0.25">
      <c r="N68" s="9"/>
      <c r="O68" s="9"/>
    </row>
    <row r="69" spans="14:15" x14ac:dyDescent="0.25">
      <c r="N69" s="9"/>
      <c r="O69" s="9"/>
    </row>
    <row r="70" spans="14:15" x14ac:dyDescent="0.25">
      <c r="N70" s="9"/>
      <c r="O70" s="9"/>
    </row>
    <row r="71" spans="14:15" x14ac:dyDescent="0.25">
      <c r="N71" s="9"/>
      <c r="O71" s="9"/>
    </row>
    <row r="72" spans="14:15" x14ac:dyDescent="0.25">
      <c r="N72" s="9"/>
      <c r="O72" s="9"/>
    </row>
    <row r="73" spans="14:15" x14ac:dyDescent="0.25">
      <c r="N73" s="9"/>
      <c r="O73" s="9"/>
    </row>
    <row r="74" spans="14:15" x14ac:dyDescent="0.25">
      <c r="N74" s="9"/>
      <c r="O74" s="9"/>
    </row>
    <row r="75" spans="14:15" x14ac:dyDescent="0.25">
      <c r="N75" s="9"/>
      <c r="O75" s="9"/>
    </row>
    <row r="76" spans="14:15" x14ac:dyDescent="0.25">
      <c r="N76" s="9"/>
      <c r="O76" s="9"/>
    </row>
    <row r="77" spans="14:15" x14ac:dyDescent="0.25">
      <c r="N77" s="47"/>
      <c r="O77" s="47"/>
    </row>
    <row r="78" spans="14:15" x14ac:dyDescent="0.25">
      <c r="N78" s="46"/>
      <c r="O78" s="46"/>
    </row>
    <row r="79" spans="14:15" x14ac:dyDescent="0.25">
      <c r="N79" s="46"/>
      <c r="O79" s="46"/>
    </row>
    <row r="80" spans="14:15" x14ac:dyDescent="0.25">
      <c r="N80" s="46"/>
      <c r="O80" s="46"/>
    </row>
    <row r="81" spans="14:15" x14ac:dyDescent="0.25">
      <c r="N81" s="46"/>
      <c r="O81" s="46"/>
    </row>
    <row r="82" spans="14:15" x14ac:dyDescent="0.25">
      <c r="N82" s="46"/>
      <c r="O82" s="46"/>
    </row>
    <row r="83" spans="14:15" x14ac:dyDescent="0.25">
      <c r="N83" s="46"/>
      <c r="O83" s="46"/>
    </row>
    <row r="84" spans="14:15" x14ac:dyDescent="0.25">
      <c r="N84" s="46"/>
      <c r="O84" s="46"/>
    </row>
    <row r="85" spans="14:15" x14ac:dyDescent="0.25">
      <c r="N85" s="46"/>
      <c r="O85" s="46"/>
    </row>
    <row r="86" spans="14:15" x14ac:dyDescent="0.25">
      <c r="N86" s="46"/>
      <c r="O86" s="46"/>
    </row>
    <row r="87" spans="14:15" x14ac:dyDescent="0.25">
      <c r="N87" s="46"/>
      <c r="O87" s="46"/>
    </row>
    <row r="88" spans="14:15" x14ac:dyDescent="0.25">
      <c r="N88" s="46"/>
      <c r="O88" s="46"/>
    </row>
    <row r="89" spans="14:15" x14ac:dyDescent="0.25">
      <c r="N89" s="46"/>
      <c r="O89" s="46"/>
    </row>
    <row r="90" spans="14:15" x14ac:dyDescent="0.25">
      <c r="N90" s="46"/>
      <c r="O90" s="46"/>
    </row>
    <row r="91" spans="14:15" x14ac:dyDescent="0.25">
      <c r="N91" s="46"/>
      <c r="O91" s="46"/>
    </row>
    <row r="92" spans="14:15" x14ac:dyDescent="0.25">
      <c r="N92" s="46"/>
      <c r="O92" s="46"/>
    </row>
    <row r="93" spans="14:15" x14ac:dyDescent="0.25">
      <c r="N93" s="46"/>
      <c r="O93" s="46"/>
    </row>
    <row r="94" spans="14:15" x14ac:dyDescent="0.25">
      <c r="N94" s="46"/>
      <c r="O94" s="46"/>
    </row>
    <row r="95" spans="14:15" x14ac:dyDescent="0.25">
      <c r="N95" s="46"/>
      <c r="O95" s="46"/>
    </row>
    <row r="96" spans="14:15" x14ac:dyDescent="0.25">
      <c r="N96" s="46"/>
      <c r="O96" s="46"/>
    </row>
    <row r="97" spans="14:15" x14ac:dyDescent="0.25">
      <c r="N97" s="46"/>
      <c r="O97" s="46"/>
    </row>
    <row r="98" spans="14:15" x14ac:dyDescent="0.25">
      <c r="N98" s="46"/>
      <c r="O98" s="46"/>
    </row>
    <row r="99" spans="14:15" x14ac:dyDescent="0.25">
      <c r="N99" s="46"/>
      <c r="O99" s="46"/>
    </row>
    <row r="100" spans="14:15" x14ac:dyDescent="0.25">
      <c r="N100" s="46"/>
      <c r="O100" s="46"/>
    </row>
    <row r="101" spans="14:15" x14ac:dyDescent="0.25">
      <c r="N101" s="46"/>
      <c r="O101" s="46"/>
    </row>
    <row r="102" spans="14:15" x14ac:dyDescent="0.25">
      <c r="N102" s="46"/>
      <c r="O102" s="46"/>
    </row>
    <row r="103" spans="14:15" x14ac:dyDescent="0.25">
      <c r="N103" s="46"/>
      <c r="O103" s="46"/>
    </row>
    <row r="104" spans="14:15" x14ac:dyDescent="0.25">
      <c r="N104" s="46"/>
      <c r="O104" s="46"/>
    </row>
  </sheetData>
  <sheetProtection password="A6A2" sheet="1" objects="1" scenarios="1" selectLockedCells="1" selectUnlockedCells="1"/>
  <mergeCells count="8">
    <mergeCell ref="V1:W2"/>
    <mergeCell ref="C14:E14"/>
    <mergeCell ref="C28:E28"/>
    <mergeCell ref="R1:T1"/>
    <mergeCell ref="C1:E1"/>
    <mergeCell ref="F1:I1"/>
    <mergeCell ref="J1:M1"/>
    <mergeCell ref="N1:O1"/>
  </mergeCells>
  <conditionalFormatting sqref="W4">
    <cfRule type="cellIs" dxfId="6" priority="3" operator="equal">
      <formula>"non-compliant"</formula>
    </cfRule>
    <cfRule type="cellIs" dxfId="5" priority="4" operator="greaterThan">
      <formula>"non-compliant"</formula>
    </cfRule>
  </conditionalFormatting>
  <conditionalFormatting sqref="W3:X10 W12:X18 X11">
    <cfRule type="cellIs" dxfId="4" priority="2" operator="equal">
      <formula>"non-compliant"</formula>
    </cfRule>
  </conditionalFormatting>
  <conditionalFormatting sqref="W11">
    <cfRule type="containsText" dxfId="3" priority="1" operator="containsText" text="non-compliant">
      <formula>NOT(ISERROR(SEARCH("non-compliant",W11)))</formula>
    </cfRule>
  </conditionalFormatting>
  <pageMargins left="0.7" right="0.7" top="0.75" bottom="0.75" header="0.3" footer="0.3"/>
  <pageSetup paperSize="8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4"/>
  <sheetViews>
    <sheetView tabSelected="1" topLeftCell="A10" zoomScaleNormal="100" zoomScaleSheetLayoutView="80" workbookViewId="0">
      <pane xSplit="1" topLeftCell="K1" activePane="topRight" state="frozen"/>
      <selection pane="topRight" activeCell="W21" sqref="W21"/>
    </sheetView>
  </sheetViews>
  <sheetFormatPr defaultRowHeight="15" x14ac:dyDescent="0.25"/>
  <cols>
    <col min="1" max="1" width="24.42578125" style="13" customWidth="1"/>
    <col min="2" max="2" width="13.42578125" style="13" customWidth="1"/>
    <col min="3" max="13" width="8.7109375" style="17" customWidth="1"/>
    <col min="14" max="15" width="8.7109375" style="23" customWidth="1"/>
    <col min="16" max="17" width="8.7109375" style="17" customWidth="1"/>
    <col min="22" max="22" width="15.28515625" customWidth="1"/>
    <col min="23" max="23" width="17.5703125" customWidth="1"/>
    <col min="24" max="24" width="14.28515625" customWidth="1"/>
    <col min="25" max="25" width="12" customWidth="1"/>
  </cols>
  <sheetData>
    <row r="1" spans="1:24" ht="22.5" customHeight="1" x14ac:dyDescent="0.25">
      <c r="A1" s="26" t="s">
        <v>97</v>
      </c>
      <c r="B1" s="1"/>
      <c r="C1" s="66" t="s">
        <v>0</v>
      </c>
      <c r="D1" s="66"/>
      <c r="E1" s="66"/>
      <c r="F1" s="66" t="s">
        <v>1</v>
      </c>
      <c r="G1" s="66"/>
      <c r="H1" s="66"/>
      <c r="I1" s="66"/>
      <c r="J1" s="66" t="s">
        <v>2</v>
      </c>
      <c r="K1" s="66"/>
      <c r="L1" s="66"/>
      <c r="M1" s="66"/>
      <c r="N1" s="67" t="s">
        <v>3</v>
      </c>
      <c r="O1" s="68"/>
      <c r="P1" s="38" t="s">
        <v>4</v>
      </c>
      <c r="Q1" s="38" t="s">
        <v>5</v>
      </c>
      <c r="R1" s="65">
        <v>90583</v>
      </c>
      <c r="S1" s="65"/>
      <c r="T1" s="65"/>
      <c r="U1" s="69" t="s">
        <v>90</v>
      </c>
      <c r="V1" s="71" t="s">
        <v>96</v>
      </c>
      <c r="W1" s="72"/>
      <c r="X1" s="2"/>
    </row>
    <row r="2" spans="1:24" ht="53.25" customHeight="1" x14ac:dyDescent="0.25">
      <c r="A2" s="3" t="s">
        <v>6</v>
      </c>
      <c r="B2" s="3" t="s">
        <v>7</v>
      </c>
      <c r="C2" s="39" t="s">
        <v>8</v>
      </c>
      <c r="D2" s="39" t="s">
        <v>9</v>
      </c>
      <c r="E2" s="39" t="s">
        <v>10</v>
      </c>
      <c r="F2" s="39" t="s">
        <v>8</v>
      </c>
      <c r="G2" s="39" t="s">
        <v>11</v>
      </c>
      <c r="H2" s="39" t="s">
        <v>12</v>
      </c>
      <c r="I2" s="39" t="s">
        <v>13</v>
      </c>
      <c r="J2" s="39">
        <v>1</v>
      </c>
      <c r="K2" s="39">
        <v>2</v>
      </c>
      <c r="L2" s="39">
        <v>3</v>
      </c>
      <c r="M2" s="39">
        <v>4</v>
      </c>
      <c r="N2" s="39" t="s">
        <v>8</v>
      </c>
      <c r="O2" s="39" t="s">
        <v>100</v>
      </c>
      <c r="P2" s="38" t="s">
        <v>8</v>
      </c>
      <c r="Q2" s="39" t="s">
        <v>8</v>
      </c>
      <c r="R2" s="19">
        <v>0.05</v>
      </c>
      <c r="S2" s="19">
        <v>0.5</v>
      </c>
      <c r="T2" s="19">
        <v>0.95</v>
      </c>
      <c r="U2" s="70"/>
      <c r="V2" s="73"/>
      <c r="W2" s="74"/>
      <c r="X2" s="2"/>
    </row>
    <row r="3" spans="1:24" x14ac:dyDescent="0.25">
      <c r="A3" s="4" t="s">
        <v>14</v>
      </c>
      <c r="B3" s="4" t="s">
        <v>15</v>
      </c>
      <c r="C3" s="40"/>
      <c r="D3" s="40"/>
      <c r="E3" s="40"/>
      <c r="F3" s="40">
        <v>32</v>
      </c>
      <c r="G3" s="40">
        <v>80</v>
      </c>
      <c r="H3" s="40" t="s">
        <v>16</v>
      </c>
      <c r="I3" s="40"/>
      <c r="J3" s="40"/>
      <c r="K3" s="40"/>
      <c r="L3" s="40"/>
      <c r="M3" s="40"/>
      <c r="N3" s="40"/>
      <c r="O3" s="40"/>
      <c r="P3" s="40" t="s">
        <v>17</v>
      </c>
      <c r="Q3" s="40"/>
      <c r="R3" s="20">
        <v>9.34</v>
      </c>
      <c r="S3" s="20">
        <v>30.5</v>
      </c>
      <c r="T3" s="20">
        <v>65.010000000000005</v>
      </c>
      <c r="U3" s="53">
        <v>32</v>
      </c>
      <c r="V3" s="5" t="s">
        <v>1</v>
      </c>
      <c r="W3" s="9" t="str">
        <f>IF(T3&lt;=G3,"compliant","non-compliant")</f>
        <v>compliant</v>
      </c>
      <c r="X3" s="16"/>
    </row>
    <row r="4" spans="1:24" x14ac:dyDescent="0.25">
      <c r="A4" s="4" t="s">
        <v>18</v>
      </c>
      <c r="B4" s="4" t="s">
        <v>15</v>
      </c>
      <c r="C4" s="40"/>
      <c r="D4" s="40"/>
      <c r="E4" s="40"/>
      <c r="F4" s="40">
        <v>100</v>
      </c>
      <c r="G4" s="40">
        <v>200</v>
      </c>
      <c r="H4" s="40">
        <v>600</v>
      </c>
      <c r="I4" s="40" t="s">
        <v>19</v>
      </c>
      <c r="J4" s="40">
        <v>20</v>
      </c>
      <c r="K4" s="40">
        <v>40</v>
      </c>
      <c r="L4" s="40">
        <v>100</v>
      </c>
      <c r="M4" s="40">
        <v>500</v>
      </c>
      <c r="N4" s="40" t="s">
        <v>20</v>
      </c>
      <c r="O4" s="40">
        <v>140</v>
      </c>
      <c r="P4" s="40">
        <v>1500</v>
      </c>
      <c r="Q4" s="40"/>
      <c r="R4" s="20">
        <v>5.6</v>
      </c>
      <c r="S4" s="20">
        <v>17.478000000000002</v>
      </c>
      <c r="T4" s="20">
        <v>237.3443</v>
      </c>
      <c r="U4" s="53">
        <v>30</v>
      </c>
      <c r="V4" s="5" t="s">
        <v>94</v>
      </c>
      <c r="W4" s="9" t="str">
        <f>IF(T4&lt;=100,"compliant","non-compliant")</f>
        <v>non-compliant</v>
      </c>
      <c r="X4" s="9"/>
    </row>
    <row r="5" spans="1:24" x14ac:dyDescent="0.25">
      <c r="A5" s="4" t="s">
        <v>21</v>
      </c>
      <c r="B5" s="4" t="s">
        <v>15</v>
      </c>
      <c r="C5" s="34"/>
      <c r="D5" s="34"/>
      <c r="E5" s="34"/>
      <c r="F5" s="40">
        <v>450</v>
      </c>
      <c r="G5" s="40">
        <v>1000</v>
      </c>
      <c r="H5" s="40">
        <v>2400</v>
      </c>
      <c r="I5" s="40">
        <v>3400</v>
      </c>
      <c r="J5" s="40">
        <v>100</v>
      </c>
      <c r="K5" s="40">
        <v>200</v>
      </c>
      <c r="L5" s="40">
        <v>450</v>
      </c>
      <c r="M5" s="40">
        <v>1600</v>
      </c>
      <c r="N5" s="40">
        <v>260</v>
      </c>
      <c r="O5" s="40">
        <v>600</v>
      </c>
      <c r="P5" s="40" t="s">
        <v>22</v>
      </c>
      <c r="Q5" s="16"/>
      <c r="R5" s="20">
        <v>104.7</v>
      </c>
      <c r="S5" s="20">
        <v>339</v>
      </c>
      <c r="T5" s="20">
        <v>1076.39455</v>
      </c>
      <c r="U5" s="53">
        <v>340</v>
      </c>
      <c r="V5" s="5" t="s">
        <v>3</v>
      </c>
      <c r="W5" s="9" t="str">
        <f>IF(T5&lt;=260,"compliant","non-compliant")</f>
        <v>non-compliant</v>
      </c>
      <c r="X5" s="16"/>
    </row>
    <row r="6" spans="1:24" x14ac:dyDescent="0.25">
      <c r="A6" s="4" t="s">
        <v>23</v>
      </c>
      <c r="B6" s="4" t="s">
        <v>24</v>
      </c>
      <c r="C6" s="40"/>
      <c r="D6" s="40"/>
      <c r="E6" s="40"/>
      <c r="F6" s="40">
        <v>70</v>
      </c>
      <c r="G6" s="40">
        <v>150</v>
      </c>
      <c r="H6" s="40">
        <v>370</v>
      </c>
      <c r="I6" s="40">
        <v>520</v>
      </c>
      <c r="J6" s="40">
        <v>15</v>
      </c>
      <c r="K6" s="40">
        <v>30</v>
      </c>
      <c r="L6" s="40">
        <v>70</v>
      </c>
      <c r="M6" s="40">
        <v>250</v>
      </c>
      <c r="N6" s="40">
        <v>40</v>
      </c>
      <c r="O6" s="40">
        <v>90</v>
      </c>
      <c r="P6" s="40"/>
      <c r="Q6" s="40"/>
      <c r="R6" s="20">
        <v>15.2</v>
      </c>
      <c r="S6" s="20">
        <v>41.9</v>
      </c>
      <c r="T6" s="20">
        <v>156.4</v>
      </c>
      <c r="U6" s="53">
        <v>45</v>
      </c>
      <c r="V6" s="5" t="s">
        <v>95</v>
      </c>
      <c r="W6" s="9" t="str">
        <f>IF(T6&lt;=40,"compliant","non-compliant")</f>
        <v>non-compliant</v>
      </c>
      <c r="X6" s="9"/>
    </row>
    <row r="7" spans="1:24" x14ac:dyDescent="0.25">
      <c r="A7" s="4" t="s">
        <v>25</v>
      </c>
      <c r="B7" s="4" t="s">
        <v>15</v>
      </c>
      <c r="C7" s="40" t="s">
        <v>26</v>
      </c>
      <c r="D7" s="40">
        <v>1.5</v>
      </c>
      <c r="E7" s="40">
        <v>2.54</v>
      </c>
      <c r="F7" s="40">
        <v>0.7</v>
      </c>
      <c r="G7" s="40">
        <v>1</v>
      </c>
      <c r="H7" s="40">
        <v>1.5</v>
      </c>
      <c r="I7" s="40" t="s">
        <v>27</v>
      </c>
      <c r="J7" s="40"/>
      <c r="K7" s="40"/>
      <c r="L7" s="40"/>
      <c r="M7" s="40"/>
      <c r="N7" s="40" t="s">
        <v>28</v>
      </c>
      <c r="O7" s="40">
        <v>15</v>
      </c>
      <c r="P7" s="40">
        <v>2</v>
      </c>
      <c r="Q7" s="40"/>
      <c r="R7" s="20">
        <v>0.12</v>
      </c>
      <c r="S7" s="20">
        <v>0.25</v>
      </c>
      <c r="T7" s="20">
        <v>0.56100000000000005</v>
      </c>
      <c r="U7" s="54">
        <v>0.7</v>
      </c>
      <c r="V7" s="5" t="s">
        <v>1</v>
      </c>
      <c r="W7" s="9" t="str">
        <f>IF(T7&lt;=1,"compliant","non-compliant")</f>
        <v>compliant</v>
      </c>
      <c r="X7" s="16"/>
    </row>
    <row r="8" spans="1:24" x14ac:dyDescent="0.25">
      <c r="A8" s="4" t="s">
        <v>29</v>
      </c>
      <c r="B8" s="4" t="s">
        <v>15</v>
      </c>
      <c r="C8" s="40"/>
      <c r="D8" s="40"/>
      <c r="E8" s="40"/>
      <c r="F8" s="40" t="s">
        <v>30</v>
      </c>
      <c r="G8" s="40">
        <v>50</v>
      </c>
      <c r="H8" s="40">
        <v>100</v>
      </c>
      <c r="I8" s="40" t="s">
        <v>31</v>
      </c>
      <c r="J8" s="40"/>
      <c r="K8" s="40"/>
      <c r="L8" s="40"/>
      <c r="M8" s="40"/>
      <c r="N8" s="40"/>
      <c r="O8" s="40"/>
      <c r="P8" s="40"/>
      <c r="Q8" s="40"/>
      <c r="R8" s="20">
        <v>3.2675999999999998</v>
      </c>
      <c r="S8" s="20">
        <v>5.73</v>
      </c>
      <c r="T8" s="20">
        <v>20.043749999999999</v>
      </c>
      <c r="U8" s="53">
        <v>20</v>
      </c>
      <c r="V8" s="5" t="s">
        <v>1</v>
      </c>
      <c r="W8" s="9" t="str">
        <f>IF(T8&lt;=40,"compliant","non-compliant")</f>
        <v>compliant</v>
      </c>
      <c r="X8" s="16"/>
    </row>
    <row r="9" spans="1:24" x14ac:dyDescent="0.25">
      <c r="A9" s="4" t="s">
        <v>32</v>
      </c>
      <c r="B9" s="4" t="s">
        <v>15</v>
      </c>
      <c r="C9" s="40"/>
      <c r="D9" s="40"/>
      <c r="E9" s="40"/>
      <c r="F9" s="40">
        <v>30</v>
      </c>
      <c r="G9" s="40">
        <v>50</v>
      </c>
      <c r="H9" s="40">
        <v>70</v>
      </c>
      <c r="I9" s="40" t="s">
        <v>33</v>
      </c>
      <c r="J9" s="40"/>
      <c r="K9" s="40"/>
      <c r="L9" s="40"/>
      <c r="M9" s="40"/>
      <c r="N9" s="40"/>
      <c r="O9" s="40"/>
      <c r="P9" s="40">
        <v>500</v>
      </c>
      <c r="Q9" s="40"/>
      <c r="R9" s="20">
        <v>4.4000000000000004</v>
      </c>
      <c r="S9" s="20">
        <v>16.149999999999999</v>
      </c>
      <c r="T9" s="20">
        <v>50.533549999999998</v>
      </c>
      <c r="U9" s="53">
        <v>30</v>
      </c>
      <c r="V9" s="5" t="s">
        <v>1</v>
      </c>
      <c r="W9" s="9" t="str">
        <f>IF(T9&lt;=50,"compliant","non-compliant")</f>
        <v>non-compliant</v>
      </c>
      <c r="X9" s="16"/>
    </row>
    <row r="10" spans="1:24" x14ac:dyDescent="0.25">
      <c r="A10" s="4" t="s">
        <v>34</v>
      </c>
      <c r="B10" s="4" t="s">
        <v>15</v>
      </c>
      <c r="C10" s="40"/>
      <c r="D10" s="40"/>
      <c r="E10" s="40"/>
      <c r="F10" s="40">
        <v>100</v>
      </c>
      <c r="G10" s="40">
        <v>200</v>
      </c>
      <c r="H10" s="40">
        <v>400</v>
      </c>
      <c r="I10" s="40" t="s">
        <v>35</v>
      </c>
      <c r="J10" s="40"/>
      <c r="K10" s="40"/>
      <c r="L10" s="40"/>
      <c r="M10" s="40"/>
      <c r="N10" s="40" t="s">
        <v>36</v>
      </c>
      <c r="O10" s="40">
        <v>115</v>
      </c>
      <c r="P10" s="40" t="s">
        <v>37</v>
      </c>
      <c r="Q10" s="40"/>
      <c r="R10" s="20">
        <v>9.2149999999999999</v>
      </c>
      <c r="S10" s="20">
        <v>30.05</v>
      </c>
      <c r="T10" s="20">
        <v>190.41050000000001</v>
      </c>
      <c r="U10" s="53">
        <v>70</v>
      </c>
      <c r="V10" s="5" t="s">
        <v>3</v>
      </c>
      <c r="W10" s="9" t="str">
        <f>IF(T10&lt;=70,"compliant","non- compliant")</f>
        <v>non- compliant</v>
      </c>
      <c r="X10" s="16"/>
    </row>
    <row r="11" spans="1:24" x14ac:dyDescent="0.25">
      <c r="A11" s="4" t="s">
        <v>38</v>
      </c>
      <c r="B11" s="4" t="s">
        <v>15</v>
      </c>
      <c r="C11" s="40" t="s">
        <v>39</v>
      </c>
      <c r="D11" s="40">
        <v>1.4999999999999999E-2</v>
      </c>
      <c r="E11" s="40">
        <v>0.1</v>
      </c>
      <c r="F11" s="40">
        <v>1</v>
      </c>
      <c r="G11" s="40">
        <v>2</v>
      </c>
      <c r="H11" s="40">
        <v>10</v>
      </c>
      <c r="I11" s="40" t="s">
        <v>40</v>
      </c>
      <c r="J11" s="40"/>
      <c r="K11" s="40"/>
      <c r="L11" s="40"/>
      <c r="M11" s="40"/>
      <c r="N11" s="40"/>
      <c r="O11" s="40"/>
      <c r="P11" s="40"/>
      <c r="Q11" s="40"/>
      <c r="R11" s="20">
        <v>0.02</v>
      </c>
      <c r="S11" s="20">
        <v>6.6000000000000003E-2</v>
      </c>
      <c r="T11" s="20">
        <v>0.69540000000000002</v>
      </c>
      <c r="U11" s="58">
        <v>0.06</v>
      </c>
      <c r="V11" s="59" t="s">
        <v>0</v>
      </c>
      <c r="W11" s="9" t="str">
        <f>IF(S11&lt;=0.15,"compliant","non-compliant")</f>
        <v>compliant</v>
      </c>
      <c r="X11" s="16"/>
    </row>
    <row r="12" spans="1:24" x14ac:dyDescent="0.25">
      <c r="A12" s="4" t="s">
        <v>41</v>
      </c>
      <c r="B12" s="4" t="s">
        <v>15</v>
      </c>
      <c r="C12" s="40"/>
      <c r="D12" s="40"/>
      <c r="E12" s="40"/>
      <c r="F12" s="40">
        <v>6</v>
      </c>
      <c r="G12" s="40">
        <v>10</v>
      </c>
      <c r="H12" s="40">
        <v>20</v>
      </c>
      <c r="I12" s="40" t="s">
        <v>42</v>
      </c>
      <c r="J12" s="40"/>
      <c r="K12" s="40"/>
      <c r="L12" s="40"/>
      <c r="M12" s="40"/>
      <c r="N12" s="40"/>
      <c r="O12" s="40"/>
      <c r="P12" s="40" t="s">
        <v>43</v>
      </c>
      <c r="Q12" s="40"/>
      <c r="R12" s="20">
        <v>0.02</v>
      </c>
      <c r="S12" s="20">
        <v>0.16500000000000001</v>
      </c>
      <c r="T12" s="20">
        <v>1.2297</v>
      </c>
      <c r="U12" s="54">
        <v>0.2</v>
      </c>
      <c r="V12" s="5" t="s">
        <v>1</v>
      </c>
      <c r="W12" s="9" t="str">
        <f>IF(S12&lt;=10,"compliant","non-compliant")</f>
        <v>compliant</v>
      </c>
      <c r="X12" s="16"/>
    </row>
    <row r="13" spans="1:24" x14ac:dyDescent="0.25">
      <c r="A13" s="4" t="s">
        <v>44</v>
      </c>
      <c r="B13" s="4" t="s">
        <v>15</v>
      </c>
      <c r="C13" s="9"/>
      <c r="D13" s="9"/>
      <c r="E13" s="9"/>
      <c r="F13" s="16"/>
      <c r="G13" s="16"/>
      <c r="H13" s="16"/>
      <c r="I13" s="16"/>
      <c r="J13" s="16"/>
      <c r="K13" s="16"/>
      <c r="L13" s="16"/>
      <c r="M13" s="16"/>
      <c r="N13" s="9"/>
      <c r="O13" s="9"/>
      <c r="P13" s="16"/>
      <c r="Q13" s="16"/>
      <c r="R13" s="20">
        <v>0.04</v>
      </c>
      <c r="S13" s="20">
        <v>0.10150000000000001</v>
      </c>
      <c r="T13" s="20">
        <v>0.72460000000000002</v>
      </c>
      <c r="U13" s="54">
        <v>0.2</v>
      </c>
      <c r="V13" s="5"/>
      <c r="W13" s="9"/>
      <c r="X13" s="16"/>
    </row>
    <row r="14" spans="1:24" ht="15" customHeight="1" x14ac:dyDescent="0.25">
      <c r="A14" s="4" t="s">
        <v>45</v>
      </c>
      <c r="B14" s="4"/>
      <c r="C14" s="64" t="s">
        <v>46</v>
      </c>
      <c r="D14" s="64"/>
      <c r="E14" s="64"/>
      <c r="F14" s="41" t="s">
        <v>47</v>
      </c>
      <c r="G14" s="41"/>
      <c r="H14" s="41"/>
      <c r="I14" s="41"/>
      <c r="J14" s="42" t="s">
        <v>48</v>
      </c>
      <c r="K14" s="42" t="s">
        <v>49</v>
      </c>
      <c r="L14" s="42" t="s">
        <v>49</v>
      </c>
      <c r="M14" s="42" t="s">
        <v>50</v>
      </c>
      <c r="N14" s="42" t="s">
        <v>51</v>
      </c>
      <c r="O14" s="42"/>
      <c r="P14" s="43"/>
      <c r="Q14" s="42" t="s">
        <v>52</v>
      </c>
      <c r="R14" s="20">
        <v>7.625</v>
      </c>
      <c r="S14" s="20">
        <v>8.4870000000000001</v>
      </c>
      <c r="T14" s="34">
        <v>8.75</v>
      </c>
      <c r="U14" s="54" t="s">
        <v>91</v>
      </c>
      <c r="V14" s="6" t="s">
        <v>3</v>
      </c>
      <c r="W14" s="9" t="str">
        <f>IF(R14&gt;=6.5,"compliant","non-compliant")</f>
        <v>compliant</v>
      </c>
      <c r="X14" s="9" t="str">
        <f>IF(U14&lt;=8.4,"compliant","non-compliant")</f>
        <v>non-compliant</v>
      </c>
    </row>
    <row r="15" spans="1:24" x14ac:dyDescent="0.25">
      <c r="A15" s="4" t="s">
        <v>53</v>
      </c>
      <c r="B15" s="4" t="s">
        <v>15</v>
      </c>
      <c r="C15" s="40" t="s">
        <v>54</v>
      </c>
      <c r="D15" s="40">
        <v>2.5000000000000001E-2</v>
      </c>
      <c r="E15" s="40" t="s">
        <v>55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20">
        <v>9.1000000000000004E-3</v>
      </c>
      <c r="S15" s="20">
        <v>3.2000000000000001E-2</v>
      </c>
      <c r="T15" s="20">
        <v>0.1598</v>
      </c>
      <c r="U15" s="55">
        <v>0.05</v>
      </c>
      <c r="V15" s="5" t="s">
        <v>0</v>
      </c>
      <c r="W15" s="9" t="str">
        <f>IF(S15&lt;=0.025,"compliant","non-compliant")</f>
        <v>non-compliant</v>
      </c>
      <c r="X15" s="16"/>
    </row>
    <row r="16" spans="1:24" ht="34.5" x14ac:dyDescent="0.25">
      <c r="A16" s="4" t="s">
        <v>56</v>
      </c>
      <c r="B16" s="4" t="s">
        <v>15</v>
      </c>
      <c r="C16" s="40"/>
      <c r="D16" s="40"/>
      <c r="E16" s="40"/>
      <c r="F16" s="40">
        <v>200</v>
      </c>
      <c r="G16" s="40"/>
      <c r="H16" s="40">
        <v>400</v>
      </c>
      <c r="I16" s="40"/>
      <c r="J16" s="40">
        <v>30</v>
      </c>
      <c r="K16" s="40">
        <v>80</v>
      </c>
      <c r="L16" s="40">
        <v>200</v>
      </c>
      <c r="M16" s="40">
        <v>500</v>
      </c>
      <c r="N16" s="40"/>
      <c r="O16" s="40"/>
      <c r="P16" s="40" t="s">
        <v>22</v>
      </c>
      <c r="Q16" s="40"/>
      <c r="R16" s="20">
        <v>2</v>
      </c>
      <c r="S16" s="20">
        <v>9.3000000000000007</v>
      </c>
      <c r="T16" s="20">
        <v>39.743899999999996</v>
      </c>
      <c r="U16" s="53">
        <v>40</v>
      </c>
      <c r="V16" s="21" t="s">
        <v>93</v>
      </c>
      <c r="W16" s="9" t="str">
        <f>IF(T16&lt;=400,"compliant","non-complaint")</f>
        <v>compliant</v>
      </c>
      <c r="X16" s="16"/>
    </row>
    <row r="17" spans="1:24" x14ac:dyDescent="0.25">
      <c r="A17" s="4" t="s">
        <v>57</v>
      </c>
      <c r="B17" s="4" t="s">
        <v>15</v>
      </c>
      <c r="C17" s="40"/>
      <c r="D17" s="40"/>
      <c r="E17" s="40"/>
      <c r="F17" s="40"/>
      <c r="G17" s="40"/>
      <c r="H17" s="40"/>
      <c r="I17" s="40"/>
      <c r="J17" s="40">
        <v>50</v>
      </c>
      <c r="K17" s="40">
        <v>120</v>
      </c>
      <c r="L17" s="40">
        <v>300</v>
      </c>
      <c r="M17" s="40">
        <v>1200</v>
      </c>
      <c r="N17" s="40"/>
      <c r="O17" s="40"/>
      <c r="P17" s="40"/>
      <c r="Q17" s="40"/>
      <c r="R17" s="20">
        <v>46.68</v>
      </c>
      <c r="S17" s="20">
        <v>185.7</v>
      </c>
      <c r="T17" s="20">
        <v>432.5</v>
      </c>
      <c r="U17" s="54">
        <v>185</v>
      </c>
      <c r="V17" s="5" t="s">
        <v>2</v>
      </c>
      <c r="W17" s="9" t="str">
        <f>IF(T17&lt;=300,"compliant","non-compliant")</f>
        <v>non-compliant</v>
      </c>
      <c r="X17" s="16"/>
    </row>
    <row r="18" spans="1:24" x14ac:dyDescent="0.25">
      <c r="A18" s="7" t="s">
        <v>58</v>
      </c>
      <c r="B18" s="8"/>
      <c r="C18" s="40"/>
      <c r="D18" s="40"/>
      <c r="E18" s="40"/>
      <c r="F18" s="40">
        <v>5</v>
      </c>
      <c r="G18" s="40">
        <v>10</v>
      </c>
      <c r="H18" s="40">
        <v>20</v>
      </c>
      <c r="I18" s="40" t="s">
        <v>42</v>
      </c>
      <c r="J18" s="40"/>
      <c r="K18" s="40"/>
      <c r="L18" s="40"/>
      <c r="M18" s="40"/>
      <c r="N18" s="40"/>
      <c r="O18" s="40"/>
      <c r="P18" s="40"/>
      <c r="Q18" s="40"/>
      <c r="R18" s="14"/>
      <c r="S18" s="14"/>
      <c r="T18" s="14"/>
      <c r="U18" s="56">
        <v>5</v>
      </c>
      <c r="V18" s="18" t="s">
        <v>1</v>
      </c>
      <c r="W18" s="9"/>
      <c r="X18" s="16"/>
    </row>
    <row r="19" spans="1:24" x14ac:dyDescent="0.25">
      <c r="A19" s="7" t="s">
        <v>59</v>
      </c>
      <c r="B19" s="7" t="s">
        <v>15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9"/>
      <c r="O19" s="9"/>
      <c r="P19" s="16"/>
      <c r="Q19" s="16"/>
      <c r="R19" s="2"/>
      <c r="S19" s="2"/>
      <c r="T19" s="2"/>
      <c r="U19" s="56">
        <v>9</v>
      </c>
      <c r="V19" s="18" t="s">
        <v>0</v>
      </c>
      <c r="W19" s="9"/>
      <c r="X19" s="16"/>
    </row>
    <row r="20" spans="1:24" x14ac:dyDescent="0.25">
      <c r="A20" s="7" t="s">
        <v>60</v>
      </c>
      <c r="B20" s="7" t="s">
        <v>61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 t="s">
        <v>28</v>
      </c>
      <c r="O20" s="40">
        <v>8</v>
      </c>
      <c r="P20" s="40"/>
      <c r="Q20" s="40"/>
      <c r="R20" s="2"/>
      <c r="S20" s="2"/>
      <c r="T20" s="2"/>
      <c r="U20" s="56">
        <v>2</v>
      </c>
      <c r="V20" s="18" t="s">
        <v>3</v>
      </c>
      <c r="W20" s="9"/>
      <c r="X20" s="16"/>
    </row>
    <row r="21" spans="1:24" ht="22.5" x14ac:dyDescent="0.25">
      <c r="A21" s="7" t="s">
        <v>62</v>
      </c>
      <c r="B21" s="7" t="s">
        <v>15</v>
      </c>
      <c r="C21" s="40"/>
      <c r="D21" s="40"/>
      <c r="E21" s="40"/>
      <c r="F21" s="40"/>
      <c r="G21" s="40"/>
      <c r="H21" s="40"/>
      <c r="I21" s="40"/>
      <c r="J21" s="40">
        <v>3</v>
      </c>
      <c r="K21" s="40">
        <v>5</v>
      </c>
      <c r="L21" s="40">
        <v>5</v>
      </c>
      <c r="M21" s="40">
        <v>25</v>
      </c>
      <c r="N21" s="44" t="s">
        <v>63</v>
      </c>
      <c r="O21" s="44"/>
      <c r="P21" s="40"/>
      <c r="Q21" s="40"/>
      <c r="R21" s="2"/>
      <c r="S21" s="2"/>
      <c r="T21" s="2"/>
      <c r="U21" s="56">
        <v>25</v>
      </c>
      <c r="V21" s="18" t="s">
        <v>3</v>
      </c>
      <c r="W21" s="9"/>
      <c r="X21" s="16"/>
    </row>
    <row r="22" spans="1:24" x14ac:dyDescent="0.25">
      <c r="A22" s="7" t="s">
        <v>64</v>
      </c>
      <c r="B22" s="10" t="s">
        <v>65</v>
      </c>
      <c r="C22" s="40"/>
      <c r="D22" s="40"/>
      <c r="E22" s="40"/>
      <c r="F22" s="40">
        <v>1E-3</v>
      </c>
      <c r="G22" s="40">
        <v>1.4999999999999999E-2</v>
      </c>
      <c r="H22" s="40">
        <v>0.1</v>
      </c>
      <c r="I22" s="40"/>
      <c r="J22" s="40"/>
      <c r="K22" s="40"/>
      <c r="L22" s="40"/>
      <c r="M22" s="40"/>
      <c r="N22" s="40"/>
      <c r="O22" s="40"/>
      <c r="P22" s="40"/>
      <c r="Q22" s="40" t="s">
        <v>66</v>
      </c>
      <c r="R22" s="2"/>
      <c r="S22" s="2"/>
      <c r="T22" s="2"/>
      <c r="U22" s="56">
        <v>1E-3</v>
      </c>
      <c r="V22" s="18"/>
      <c r="W22" s="9"/>
      <c r="X22" s="16"/>
    </row>
    <row r="23" spans="1:24" x14ac:dyDescent="0.25">
      <c r="A23" s="11" t="s">
        <v>67</v>
      </c>
      <c r="B23" s="7" t="s">
        <v>68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 t="s">
        <v>69</v>
      </c>
      <c r="R23" s="2"/>
      <c r="S23" s="2"/>
      <c r="T23" s="2"/>
      <c r="U23" s="56">
        <v>130</v>
      </c>
      <c r="V23" s="18" t="s">
        <v>92</v>
      </c>
      <c r="W23" s="9"/>
      <c r="X23" s="16"/>
    </row>
    <row r="24" spans="1:24" x14ac:dyDescent="0.25">
      <c r="A24" s="12" t="s">
        <v>70</v>
      </c>
      <c r="B24" s="7" t="s">
        <v>68</v>
      </c>
      <c r="C24" s="40"/>
      <c r="D24" s="40"/>
      <c r="E24" s="40"/>
      <c r="F24" s="40">
        <v>0</v>
      </c>
      <c r="G24" s="40">
        <v>1</v>
      </c>
      <c r="H24" s="40">
        <v>10</v>
      </c>
      <c r="I24" s="40">
        <v>100</v>
      </c>
      <c r="J24" s="40"/>
      <c r="K24" s="40"/>
      <c r="L24" s="40"/>
      <c r="M24" s="40"/>
      <c r="N24" s="40" t="s">
        <v>71</v>
      </c>
      <c r="O24" s="40"/>
      <c r="P24" s="40" t="s">
        <v>72</v>
      </c>
      <c r="Q24" s="40" t="s">
        <v>69</v>
      </c>
      <c r="R24" s="2"/>
      <c r="S24" s="2"/>
      <c r="T24" s="2"/>
      <c r="U24" s="56">
        <v>130</v>
      </c>
      <c r="V24" s="18" t="s">
        <v>92</v>
      </c>
      <c r="W24" s="9"/>
      <c r="X24" s="16"/>
    </row>
    <row r="25" spans="1:24" x14ac:dyDescent="0.25">
      <c r="A25" s="7" t="s">
        <v>73</v>
      </c>
      <c r="B25" s="7" t="s">
        <v>15</v>
      </c>
      <c r="C25" s="40" t="s">
        <v>74</v>
      </c>
      <c r="D25" s="40" t="s">
        <v>75</v>
      </c>
      <c r="E25" s="40" t="s">
        <v>76</v>
      </c>
      <c r="F25" s="40">
        <v>0.15</v>
      </c>
      <c r="G25" s="40">
        <v>0.5</v>
      </c>
      <c r="H25" s="40" t="s">
        <v>77</v>
      </c>
      <c r="I25" s="40"/>
      <c r="J25" s="40"/>
      <c r="K25" s="40"/>
      <c r="L25" s="40"/>
      <c r="M25" s="40"/>
      <c r="N25" s="40" t="s">
        <v>86</v>
      </c>
      <c r="O25" s="40">
        <v>20</v>
      </c>
      <c r="P25" s="40">
        <v>5</v>
      </c>
      <c r="Q25" s="40"/>
      <c r="R25" s="2"/>
      <c r="S25" s="2"/>
      <c r="T25" s="2"/>
      <c r="U25" s="56">
        <v>0.01</v>
      </c>
      <c r="V25" s="18" t="s">
        <v>0</v>
      </c>
      <c r="W25" s="5"/>
      <c r="X25" s="2"/>
    </row>
    <row r="26" spans="1:24" x14ac:dyDescent="0.25">
      <c r="A26" s="7" t="s">
        <v>78</v>
      </c>
      <c r="B26" s="7" t="s">
        <v>15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 t="s">
        <v>79</v>
      </c>
      <c r="O26" s="40">
        <v>1</v>
      </c>
      <c r="P26" s="40">
        <v>5</v>
      </c>
      <c r="Q26" s="40"/>
      <c r="R26" s="2"/>
      <c r="S26" s="2"/>
      <c r="T26" s="2"/>
      <c r="U26" s="56">
        <v>0.5</v>
      </c>
      <c r="V26" s="18" t="s">
        <v>3</v>
      </c>
      <c r="W26" s="5"/>
      <c r="X26" s="2"/>
    </row>
    <row r="27" spans="1:24" x14ac:dyDescent="0.25">
      <c r="A27" s="7" t="s">
        <v>80</v>
      </c>
      <c r="B27" s="7" t="s">
        <v>15</v>
      </c>
      <c r="C27" s="40" t="s">
        <v>39</v>
      </c>
      <c r="D27" s="40">
        <v>1.4E-2</v>
      </c>
      <c r="E27" s="40">
        <v>0.2</v>
      </c>
      <c r="F27" s="40">
        <v>0.05</v>
      </c>
      <c r="G27" s="40"/>
      <c r="H27" s="40">
        <v>1</v>
      </c>
      <c r="I27" s="40"/>
      <c r="J27" s="40"/>
      <c r="K27" s="40"/>
      <c r="L27" s="40"/>
      <c r="M27" s="40"/>
      <c r="N27" s="40" t="s">
        <v>81</v>
      </c>
      <c r="O27" s="40">
        <v>1</v>
      </c>
      <c r="P27" s="40" t="s">
        <v>82</v>
      </c>
      <c r="Q27" s="40"/>
      <c r="R27" s="2"/>
      <c r="S27" s="2"/>
      <c r="T27" s="2"/>
      <c r="U27" s="56">
        <v>7.0000000000000001E-3</v>
      </c>
      <c r="V27" s="18" t="s">
        <v>0</v>
      </c>
      <c r="W27" s="5"/>
      <c r="X27" s="2"/>
    </row>
    <row r="28" spans="1:24" x14ac:dyDescent="0.25">
      <c r="A28" s="7" t="s">
        <v>83</v>
      </c>
      <c r="B28" s="7" t="s">
        <v>15</v>
      </c>
      <c r="C28" s="64" t="s">
        <v>84</v>
      </c>
      <c r="D28" s="64"/>
      <c r="E28" s="64"/>
      <c r="F28" s="40">
        <v>0.1</v>
      </c>
      <c r="G28" s="40">
        <v>0.3</v>
      </c>
      <c r="H28" s="40">
        <v>1</v>
      </c>
      <c r="I28" s="40" t="s">
        <v>85</v>
      </c>
      <c r="J28" s="40">
        <v>0.1</v>
      </c>
      <c r="K28" s="40">
        <v>0.2</v>
      </c>
      <c r="L28" s="40">
        <v>0.3</v>
      </c>
      <c r="M28" s="40">
        <v>10</v>
      </c>
      <c r="N28" s="40" t="s">
        <v>86</v>
      </c>
      <c r="O28" s="40">
        <v>20</v>
      </c>
      <c r="P28" s="40" t="s">
        <v>87</v>
      </c>
      <c r="Q28" s="40"/>
      <c r="R28" s="2"/>
      <c r="S28" s="2"/>
      <c r="T28" s="2"/>
      <c r="U28" s="56">
        <v>0.3</v>
      </c>
      <c r="V28" s="18" t="s">
        <v>1</v>
      </c>
      <c r="W28" s="9"/>
      <c r="X28" s="2"/>
    </row>
    <row r="29" spans="1:24" x14ac:dyDescent="0.25">
      <c r="A29" s="7" t="s">
        <v>88</v>
      </c>
      <c r="B29" s="7" t="s">
        <v>15</v>
      </c>
      <c r="C29" s="40">
        <v>0.18</v>
      </c>
      <c r="D29" s="40">
        <v>0.37</v>
      </c>
      <c r="E29" s="40">
        <v>1.3</v>
      </c>
      <c r="F29" s="40">
        <v>0.05</v>
      </c>
      <c r="G29" s="40">
        <v>0.15</v>
      </c>
      <c r="H29" s="40">
        <v>1</v>
      </c>
      <c r="I29" s="40" t="s">
        <v>85</v>
      </c>
      <c r="J29" s="40">
        <v>0.05</v>
      </c>
      <c r="K29" s="40">
        <v>0.1</v>
      </c>
      <c r="L29" s="40">
        <v>0.2</v>
      </c>
      <c r="M29" s="40">
        <v>10</v>
      </c>
      <c r="N29" s="40" t="s">
        <v>89</v>
      </c>
      <c r="O29" s="40">
        <v>10</v>
      </c>
      <c r="P29" s="40">
        <v>10</v>
      </c>
      <c r="Q29" s="40"/>
      <c r="R29" s="2"/>
      <c r="S29" s="2"/>
      <c r="T29" s="2"/>
      <c r="U29" s="56">
        <v>0.02</v>
      </c>
      <c r="V29" s="18" t="s">
        <v>3</v>
      </c>
      <c r="W29" s="9"/>
      <c r="X29" s="2"/>
    </row>
    <row r="30" spans="1:24" x14ac:dyDescent="0.25">
      <c r="N30" s="45"/>
      <c r="O30" s="45"/>
    </row>
    <row r="31" spans="1:24" x14ac:dyDescent="0.25">
      <c r="N31" s="46"/>
      <c r="O31" s="46"/>
    </row>
    <row r="32" spans="1:24" x14ac:dyDescent="0.25">
      <c r="N32" s="46"/>
      <c r="O32" s="46"/>
    </row>
    <row r="33" spans="14:15" x14ac:dyDescent="0.25">
      <c r="N33" s="46"/>
      <c r="O33" s="46"/>
    </row>
    <row r="34" spans="14:15" x14ac:dyDescent="0.25">
      <c r="N34" s="46"/>
      <c r="O34" s="46"/>
    </row>
    <row r="35" spans="14:15" x14ac:dyDescent="0.25">
      <c r="N35" s="46"/>
      <c r="O35" s="46"/>
    </row>
    <row r="36" spans="14:15" x14ac:dyDescent="0.25">
      <c r="N36" s="46"/>
      <c r="O36" s="46"/>
    </row>
    <row r="37" spans="14:15" x14ac:dyDescent="0.25">
      <c r="N37" s="46"/>
      <c r="O37" s="46"/>
    </row>
    <row r="38" spans="14:15" x14ac:dyDescent="0.25">
      <c r="N38" s="46"/>
      <c r="O38" s="46"/>
    </row>
    <row r="39" spans="14:15" x14ac:dyDescent="0.25">
      <c r="N39" s="46"/>
      <c r="O39" s="46"/>
    </row>
    <row r="40" spans="14:15" x14ac:dyDescent="0.25">
      <c r="N40" s="46"/>
      <c r="O40" s="46"/>
    </row>
    <row r="41" spans="14:15" x14ac:dyDescent="0.25">
      <c r="N41" s="46"/>
      <c r="O41" s="46"/>
    </row>
    <row r="42" spans="14:15" x14ac:dyDescent="0.25">
      <c r="N42" s="46"/>
      <c r="O42" s="46"/>
    </row>
    <row r="43" spans="14:15" x14ac:dyDescent="0.25">
      <c r="N43" s="46"/>
      <c r="O43" s="46"/>
    </row>
    <row r="44" spans="14:15" x14ac:dyDescent="0.25">
      <c r="N44" s="46"/>
      <c r="O44" s="46"/>
    </row>
    <row r="45" spans="14:15" x14ac:dyDescent="0.25">
      <c r="N45" s="46"/>
      <c r="O45" s="46"/>
    </row>
    <row r="46" spans="14:15" x14ac:dyDescent="0.25">
      <c r="N46" s="46"/>
      <c r="O46" s="46"/>
    </row>
    <row r="47" spans="14:15" x14ac:dyDescent="0.25">
      <c r="N47" s="46"/>
      <c r="O47" s="46"/>
    </row>
    <row r="48" spans="14:15" x14ac:dyDescent="0.25">
      <c r="N48" s="46"/>
      <c r="O48" s="46"/>
    </row>
    <row r="49" spans="14:15" x14ac:dyDescent="0.25">
      <c r="N49" s="46"/>
      <c r="O49" s="46"/>
    </row>
    <row r="50" spans="14:15" x14ac:dyDescent="0.25">
      <c r="N50" s="46"/>
      <c r="O50" s="46"/>
    </row>
    <row r="51" spans="14:15" x14ac:dyDescent="0.25">
      <c r="N51" s="46"/>
      <c r="O51" s="46"/>
    </row>
    <row r="52" spans="14:15" x14ac:dyDescent="0.25">
      <c r="N52" s="46"/>
      <c r="O52" s="46"/>
    </row>
    <row r="53" spans="14:15" x14ac:dyDescent="0.25">
      <c r="N53" s="46"/>
      <c r="O53" s="46"/>
    </row>
    <row r="54" spans="14:15" x14ac:dyDescent="0.25">
      <c r="N54" s="46"/>
      <c r="O54" s="46"/>
    </row>
    <row r="55" spans="14:15" x14ac:dyDescent="0.25">
      <c r="N55" s="46"/>
      <c r="O55" s="46"/>
    </row>
    <row r="56" spans="14:15" x14ac:dyDescent="0.25">
      <c r="N56" s="46"/>
      <c r="O56" s="46"/>
    </row>
    <row r="57" spans="14:15" x14ac:dyDescent="0.25">
      <c r="N57" s="46"/>
      <c r="O57" s="46"/>
    </row>
    <row r="58" spans="14:15" x14ac:dyDescent="0.25">
      <c r="N58" s="46"/>
      <c r="O58" s="46"/>
    </row>
    <row r="59" spans="14:15" x14ac:dyDescent="0.25">
      <c r="N59" s="46"/>
      <c r="O59" s="46"/>
    </row>
    <row r="60" spans="14:15" x14ac:dyDescent="0.25">
      <c r="N60" s="46"/>
      <c r="O60" s="46"/>
    </row>
    <row r="61" spans="14:15" x14ac:dyDescent="0.25">
      <c r="N61" s="46"/>
      <c r="O61" s="46"/>
    </row>
    <row r="62" spans="14:15" x14ac:dyDescent="0.25">
      <c r="N62" s="46"/>
      <c r="O62" s="46"/>
    </row>
    <row r="63" spans="14:15" x14ac:dyDescent="0.25">
      <c r="N63" s="32"/>
      <c r="O63" s="32"/>
    </row>
    <row r="64" spans="14:15" x14ac:dyDescent="0.25">
      <c r="N64" s="9"/>
      <c r="O64" s="9"/>
    </row>
    <row r="65" spans="14:15" x14ac:dyDescent="0.25">
      <c r="N65" s="9"/>
      <c r="O65" s="9"/>
    </row>
    <row r="66" spans="14:15" x14ac:dyDescent="0.25">
      <c r="N66" s="9"/>
      <c r="O66" s="9"/>
    </row>
    <row r="67" spans="14:15" x14ac:dyDescent="0.25">
      <c r="N67" s="9"/>
      <c r="O67" s="9"/>
    </row>
    <row r="68" spans="14:15" x14ac:dyDescent="0.25">
      <c r="N68" s="9"/>
      <c r="O68" s="9"/>
    </row>
    <row r="69" spans="14:15" x14ac:dyDescent="0.25">
      <c r="N69" s="9"/>
      <c r="O69" s="9"/>
    </row>
    <row r="70" spans="14:15" x14ac:dyDescent="0.25">
      <c r="N70" s="9"/>
      <c r="O70" s="9"/>
    </row>
    <row r="71" spans="14:15" x14ac:dyDescent="0.25">
      <c r="N71" s="9"/>
      <c r="O71" s="9"/>
    </row>
    <row r="72" spans="14:15" x14ac:dyDescent="0.25">
      <c r="N72" s="9"/>
      <c r="O72" s="9"/>
    </row>
    <row r="73" spans="14:15" x14ac:dyDescent="0.25">
      <c r="N73" s="9"/>
      <c r="O73" s="9"/>
    </row>
    <row r="74" spans="14:15" x14ac:dyDescent="0.25">
      <c r="N74" s="9"/>
      <c r="O74" s="9"/>
    </row>
    <row r="75" spans="14:15" x14ac:dyDescent="0.25">
      <c r="N75" s="9"/>
      <c r="O75" s="9"/>
    </row>
    <row r="76" spans="14:15" x14ac:dyDescent="0.25">
      <c r="N76" s="9"/>
      <c r="O76" s="9"/>
    </row>
    <row r="77" spans="14:15" x14ac:dyDescent="0.25">
      <c r="N77" s="47"/>
      <c r="O77" s="47"/>
    </row>
    <row r="78" spans="14:15" x14ac:dyDescent="0.25">
      <c r="N78" s="46"/>
      <c r="O78" s="46"/>
    </row>
    <row r="79" spans="14:15" x14ac:dyDescent="0.25">
      <c r="N79" s="46"/>
      <c r="O79" s="46"/>
    </row>
    <row r="80" spans="14:15" x14ac:dyDescent="0.25">
      <c r="N80" s="46"/>
      <c r="O80" s="46"/>
    </row>
    <row r="81" spans="14:15" x14ac:dyDescent="0.25">
      <c r="N81" s="46"/>
      <c r="O81" s="46"/>
    </row>
    <row r="82" spans="14:15" x14ac:dyDescent="0.25">
      <c r="N82" s="46"/>
      <c r="O82" s="46"/>
    </row>
    <row r="83" spans="14:15" x14ac:dyDescent="0.25">
      <c r="N83" s="46"/>
      <c r="O83" s="46"/>
    </row>
    <row r="84" spans="14:15" x14ac:dyDescent="0.25">
      <c r="N84" s="46"/>
      <c r="O84" s="46"/>
    </row>
    <row r="85" spans="14:15" x14ac:dyDescent="0.25">
      <c r="N85" s="46"/>
      <c r="O85" s="46"/>
    </row>
    <row r="86" spans="14:15" x14ac:dyDescent="0.25">
      <c r="N86" s="46"/>
      <c r="O86" s="46"/>
    </row>
    <row r="87" spans="14:15" x14ac:dyDescent="0.25">
      <c r="N87" s="46"/>
      <c r="O87" s="46"/>
    </row>
    <row r="88" spans="14:15" x14ac:dyDescent="0.25">
      <c r="N88" s="46"/>
      <c r="O88" s="46"/>
    </row>
    <row r="89" spans="14:15" x14ac:dyDescent="0.25">
      <c r="N89" s="46"/>
      <c r="O89" s="46"/>
    </row>
    <row r="90" spans="14:15" x14ac:dyDescent="0.25">
      <c r="N90" s="46"/>
      <c r="O90" s="46"/>
    </row>
    <row r="91" spans="14:15" x14ac:dyDescent="0.25">
      <c r="N91" s="46"/>
      <c r="O91" s="46"/>
    </row>
    <row r="92" spans="14:15" x14ac:dyDescent="0.25">
      <c r="N92" s="46"/>
      <c r="O92" s="46"/>
    </row>
    <row r="93" spans="14:15" x14ac:dyDescent="0.25">
      <c r="N93" s="46"/>
      <c r="O93" s="46"/>
    </row>
    <row r="94" spans="14:15" x14ac:dyDescent="0.25">
      <c r="N94" s="46"/>
      <c r="O94" s="46"/>
    </row>
    <row r="95" spans="14:15" x14ac:dyDescent="0.25">
      <c r="N95" s="46"/>
      <c r="O95" s="46"/>
    </row>
    <row r="96" spans="14:15" x14ac:dyDescent="0.25">
      <c r="N96" s="46"/>
      <c r="O96" s="46"/>
    </row>
    <row r="97" spans="14:15" x14ac:dyDescent="0.25">
      <c r="N97" s="46"/>
      <c r="O97" s="46"/>
    </row>
    <row r="98" spans="14:15" x14ac:dyDescent="0.25">
      <c r="N98" s="46"/>
      <c r="O98" s="46"/>
    </row>
    <row r="99" spans="14:15" x14ac:dyDescent="0.25">
      <c r="N99" s="46"/>
      <c r="O99" s="46"/>
    </row>
    <row r="100" spans="14:15" x14ac:dyDescent="0.25">
      <c r="N100" s="46"/>
      <c r="O100" s="46"/>
    </row>
    <row r="101" spans="14:15" x14ac:dyDescent="0.25">
      <c r="N101" s="46"/>
      <c r="O101" s="46"/>
    </row>
    <row r="102" spans="14:15" x14ac:dyDescent="0.25">
      <c r="N102" s="46"/>
      <c r="O102" s="46"/>
    </row>
    <row r="103" spans="14:15" x14ac:dyDescent="0.25">
      <c r="N103" s="46"/>
      <c r="O103" s="46"/>
    </row>
    <row r="104" spans="14:15" x14ac:dyDescent="0.25">
      <c r="N104" s="46"/>
      <c r="O104" s="46"/>
    </row>
  </sheetData>
  <sheetProtection password="A6A2" sheet="1" objects="1" scenarios="1" selectLockedCells="1" selectUnlockedCells="1"/>
  <mergeCells count="9">
    <mergeCell ref="C28:E28"/>
    <mergeCell ref="U1:U2"/>
    <mergeCell ref="V1:W2"/>
    <mergeCell ref="R1:T1"/>
    <mergeCell ref="C1:E1"/>
    <mergeCell ref="F1:I1"/>
    <mergeCell ref="J1:M1"/>
    <mergeCell ref="C14:E14"/>
    <mergeCell ref="N1:O1"/>
  </mergeCells>
  <conditionalFormatting sqref="W3:X10 W16:X24 X11:X15">
    <cfRule type="cellIs" dxfId="2" priority="3" operator="equal">
      <formula>"non-compliant"</formula>
    </cfRule>
  </conditionalFormatting>
  <conditionalFormatting sqref="W12:W15">
    <cfRule type="cellIs" dxfId="1" priority="2" operator="equal">
      <formula>"non-compliant"</formula>
    </cfRule>
  </conditionalFormatting>
  <conditionalFormatting sqref="W11">
    <cfRule type="containsText" dxfId="0" priority="1" operator="containsText" text="non-compliant">
      <formula>NOT(ISERROR(SEARCH("non-compliant",W11)))</formula>
    </cfRule>
  </conditionalFormatting>
  <pageMargins left="0.7" right="0.7" top="0.75" bottom="0.75" header="0.3" footer="0.3"/>
  <pageSetup paperSize="8" scale="7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Shigwedzi sub-catchment</vt:lpstr>
      <vt:lpstr>MU75, 76, 77</vt:lpstr>
      <vt:lpstr>MU78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Boyd, Lee</dc:creator>
  <cp:lastModifiedBy>Mosoa Lebo</cp:lastModifiedBy>
  <cp:lastPrinted>2016-11-08T05:56:31Z</cp:lastPrinted>
  <dcterms:created xsi:type="dcterms:W3CDTF">2016-10-21T05:28:14Z</dcterms:created>
  <dcterms:modified xsi:type="dcterms:W3CDTF">2018-05-02T10:08:20Z</dcterms:modified>
</cp:coreProperties>
</file>